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 yWindow="262" windowWidth="16364" windowHeight="10263" activeTab="0"/>
  </bookViews>
  <sheets>
    <sheet name="工事費" sheetId="1" r:id="rId1"/>
    <sheet name="積立金各戸" sheetId="2" r:id="rId2"/>
    <sheet name="グラフ" sheetId="3" r:id="rId3"/>
  </sheets>
  <definedNames>
    <definedName name="_xlnm.Print_Area" localSheetId="0">'工事費'!$B$1:$AB$51</definedName>
    <definedName name="_xlnm.Print_Area" localSheetId="1">'積立金各戸'!$A$1:$M$57</definedName>
  </definedNames>
  <calcPr fullCalcOnLoad="1"/>
</workbook>
</file>

<file path=xl/sharedStrings.xml><?xml version="1.0" encoding="utf-8"?>
<sst xmlns="http://schemas.openxmlformats.org/spreadsheetml/2006/main" count="212" uniqueCount="120">
  <si>
    <t>長期修繕計画書</t>
  </si>
  <si>
    <t>竣工年月</t>
  </si>
  <si>
    <t>作成年月日</t>
  </si>
  <si>
    <t>単位</t>
  </si>
  <si>
    <t>千円</t>
  </si>
  <si>
    <t>工事項目</t>
  </si>
  <si>
    <t>工事内容</t>
  </si>
  <si>
    <t>前回</t>
  </si>
  <si>
    <t>周期</t>
  </si>
  <si>
    <t>工事金額</t>
  </si>
  <si>
    <t>工事</t>
  </si>
  <si>
    <t>＜躯体＞</t>
  </si>
  <si>
    <t>外壁補修工事</t>
  </si>
  <si>
    <t>仮設、ﾀｲﾙ・外壁補修、薬品洗浄、塗装他</t>
  </si>
  <si>
    <t>共用鉄部塗装工事</t>
  </si>
  <si>
    <t>３種ｹﾚﾝ、錆止、ｳﾚﾀﾝ2回塗り他</t>
  </si>
  <si>
    <t>屋上・ﾙｰﾌﾊﾞﾙｺﾆｰ防水工事</t>
  </si>
  <si>
    <t>ｳﾚﾀﾝ塗膜防水他、ﾄｯﾌﾟｺｰﾄ塗布</t>
  </si>
  <si>
    <t>ﾊﾞﾙｺﾆｰ防水工事</t>
  </si>
  <si>
    <t>ｳﾚﾀﾝ塗膜防水他</t>
  </si>
  <si>
    <t>共用廊下・階段防水工事</t>
  </si>
  <si>
    <t>長尺ｼｰﾄ貼替、ｳﾚﾀﾝ塗膜防水他</t>
  </si>
  <si>
    <t>ｼｰﾘﾝｸﾞ防水工事</t>
  </si>
  <si>
    <t>変成ｼﾘｺﾝ系ｼｰﾘﾝｸﾞ打替他</t>
  </si>
  <si>
    <t>その他修繕工事</t>
  </si>
  <si>
    <t>(大規模修繕工事時期に設定）</t>
  </si>
  <si>
    <t>工事監理</t>
  </si>
  <si>
    <t>＜電気設備＞</t>
  </si>
  <si>
    <t>照明器具修繕工事</t>
  </si>
  <si>
    <t>既存同等品交換</t>
  </si>
  <si>
    <t>共同視聴設備修繕工事</t>
  </si>
  <si>
    <t>VHF・UHF・BSｱﾝﾃﾅ交換</t>
  </si>
  <si>
    <t>共用分電盤修繕工事</t>
  </si>
  <si>
    <t>交換</t>
  </si>
  <si>
    <t>引込開閉器修繕工事</t>
  </si>
  <si>
    <t>エレベーター修繕工事</t>
  </si>
  <si>
    <t>＜給排水設備＞</t>
  </si>
  <si>
    <t>給水管更新工事</t>
  </si>
  <si>
    <t>共用管更新</t>
  </si>
  <si>
    <t>給水ポンプ等修繕工事</t>
  </si>
  <si>
    <t>ﾎﾟﾝﾌﾟ分解整備・ﾎﾟﾝﾌﾟﾕﾆｯﾄ交換</t>
  </si>
  <si>
    <t>排水管更新工事</t>
  </si>
  <si>
    <t>＜その他＞</t>
  </si>
  <si>
    <t>その他</t>
  </si>
  <si>
    <t>緊急対応・その他修繕工事</t>
  </si>
  <si>
    <t>建物調査診断</t>
  </si>
  <si>
    <t>建物劣化調査</t>
  </si>
  <si>
    <t>設備調査診断</t>
  </si>
  <si>
    <t>給水管調査</t>
  </si>
  <si>
    <t>小計</t>
  </si>
  <si>
    <t>各年度工事支出金額合計</t>
  </si>
  <si>
    <t>累計</t>
  </si>
  <si>
    <t>工事支出金累計</t>
  </si>
  <si>
    <t>延床面積当たり単価</t>
  </si>
  <si>
    <t>円／㎡</t>
  </si>
  <si>
    <t>専有面積当たり単価</t>
  </si>
  <si>
    <t>＜注意点＞</t>
  </si>
  <si>
    <t>１．当長期修繕計画は、定期的に実施する必要のある計画修繕の実施時期を予想したものです。</t>
  </si>
  <si>
    <t>２．おおむね５年ごとに、建物の劣化状況に合わせた計画の見直しが必要となります。</t>
  </si>
  <si>
    <t>３．施工、環境、使用状況による修繕周期の変動は見込んでいません。実際の施工時期については、建物・設備の調査診断等による見極めが必要です。</t>
  </si>
  <si>
    <t>鑑定評価は</t>
  </si>
  <si>
    <t>４．ここでの工事費用は概算値です。実際に工事を発注する前には、現地にて専門家による調査を行ったうえで、工事費を積算する必要があります。</t>
  </si>
  <si>
    <t>㈱バリューワーカーズ　へ</t>
  </si>
  <si>
    <t xml:space="preserve">     よって、ここで算出している修繕工事費を工事発注用の予定額とすることはできません。</t>
  </si>
  <si>
    <t>Value Workers Inc.</t>
  </si>
  <si>
    <t xml:space="preserve">     また、今後の物価・工事費等の変動による値上がり、および消費税等は見込んでおりません。</t>
  </si>
  <si>
    <t>HP:</t>
  </si>
  <si>
    <t>５．不測の工事、実施時期の繰り上がり、大幅な改良等には、区分所有者において一時負担金等で対応する必要が生じる場合もあります。</t>
  </si>
  <si>
    <t>E-mail:</t>
  </si>
  <si>
    <t>６．当長期修繕計画案で設定した、上記の工事項目に加えて、新たな修繕項目が発生する場合があります。</t>
  </si>
  <si>
    <t>７．建物の小修繕、設備の備品交換等は、日常的に発生する修繕項目として、管理費等一般会計で支出する必要があります。したがって、上記修繕計画には見込んでおりません。</t>
  </si>
  <si>
    <t>８．上記修繕計画は、マンションの共用部分に関するものであり、専有部分は含んでおりません。</t>
  </si>
  <si>
    <t>修繕積立金試算</t>
  </si>
  <si>
    <t>修繕積立基金（一時金）</t>
  </si>
  <si>
    <t>端数処理</t>
  </si>
  <si>
    <t>修繕積立金（毎月）</t>
  </si>
  <si>
    <t>作成</t>
  </si>
  <si>
    <t>単位：円</t>
  </si>
  <si>
    <t>部屋番号</t>
  </si>
  <si>
    <t>単価</t>
  </si>
  <si>
    <t>一時金</t>
  </si>
  <si>
    <t>持分</t>
  </si>
  <si>
    <t>月計</t>
  </si>
  <si>
    <t>年計</t>
  </si>
  <si>
    <t>長期修繕計画</t>
  </si>
  <si>
    <t>組合決算年</t>
  </si>
  <si>
    <t>期</t>
  </si>
  <si>
    <t>各年度工事支出金額</t>
  </si>
  <si>
    <t>工事支出金額累計</t>
  </si>
  <si>
    <t>積立金計画</t>
  </si>
  <si>
    <t>基本試算</t>
  </si>
  <si>
    <t>倍率</t>
  </si>
  <si>
    <t>基本単価</t>
  </si>
  <si>
    <t>円/㎡</t>
  </si>
  <si>
    <t>毎月積立金（年額）</t>
  </si>
  <si>
    <t>その他収入</t>
  </si>
  <si>
    <t>期～</t>
  </si>
  <si>
    <t>倍</t>
  </si>
  <si>
    <t>借入金</t>
  </si>
  <si>
    <t>借入金返済額</t>
  </si>
  <si>
    <t>収入累計</t>
  </si>
  <si>
    <t>修繕費過不足</t>
  </si>
  <si>
    <t>試算 ①</t>
  </si>
  <si>
    <t>試算 ②</t>
  </si>
  <si>
    <t>試算 ③</t>
  </si>
  <si>
    <t>工事予定額</t>
  </si>
  <si>
    <t>試算①</t>
  </si>
  <si>
    <t>試算②</t>
  </si>
  <si>
    <t>試算③</t>
  </si>
  <si>
    <t>http://www.value-workers.co.jp</t>
  </si>
  <si>
    <t>HP:</t>
  </si>
  <si>
    <t>E-mail:</t>
  </si>
  <si>
    <t>info@value-workers.co.jp</t>
  </si>
  <si>
    <t>info@value-workers.co.jp</t>
  </si>
  <si>
    <t>（注）</t>
  </si>
  <si>
    <t>本表は参考用資料として掲載している試作品です。</t>
  </si>
  <si>
    <t>本表の計算式に誤りがあった場合や、</t>
  </si>
  <si>
    <t>本表による計算結果に対し当社が一切の責任を負わないことを承諾する場合にのみご利用ください。</t>
  </si>
  <si>
    <t>実際の案件につきましては、別途、コンサルティング等のサービスのご利用をお願いいたします。</t>
  </si>
  <si>
    <t>アプレイザール奥沢弐番館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</si>
</sst>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m&quot;月&quot;"/>
    <numFmt numFmtId="178" formatCode="yyyy/m"/>
    <numFmt numFmtId="179" formatCode="#,##0.0;[Red]\-#,##0.0"/>
    <numFmt numFmtId="180" formatCode="#,##0&quot;円/㎡&quot;"/>
    <numFmt numFmtId="181" formatCode="0.0&quot;倍&quot;"/>
    <numFmt numFmtId="182" formatCode="0.00&quot;倍&quot;"/>
    <numFmt numFmtId="183" formatCode="0.000"/>
    <numFmt numFmtId="184" formatCode="0.00_);[Red]\(0.00\)"/>
    <numFmt numFmtId="185" formatCode="yyyy/mm/dd"/>
    <numFmt numFmtId="186" formatCode="#,##0.00_ "/>
    <numFmt numFmtId="187" formatCode="&quot;毎月&quot;0.00&quot;倍&quot;"/>
    <numFmt numFmtId="188" formatCode="0.0"/>
    <numFmt numFmtId="189" formatCode="#,##0.0"/>
    <numFmt numFmtId="190" formatCode="#,##0.0&quot;円/㎡&quot;"/>
    <numFmt numFmtId="191" formatCode="#,##0.00_ ;[Red]\-#,##0.00\ "/>
    <numFmt numFmtId="192" formatCode="&quot;基本&quot;0.00&quot;倍&quot;"/>
    <numFmt numFmtId="193" formatCode="#,##0.0_ "/>
    <numFmt numFmtId="194" formatCode="yyyy"/>
  </numFmts>
  <fonts count="16">
    <font>
      <sz val="11"/>
      <name val="ＭＳ Ｐゴシック"/>
      <family val="3"/>
    </font>
    <font>
      <u val="single"/>
      <sz val="7.2"/>
      <color indexed="12"/>
      <name val="ＭＳ ゴシック"/>
      <family val="3"/>
    </font>
    <font>
      <u val="single"/>
      <sz val="8.25"/>
      <color indexed="36"/>
      <name val="ＭＳ Ｐゴシック"/>
      <family val="3"/>
    </font>
    <font>
      <sz val="6"/>
      <name val="ＭＳ Ｐゴシック"/>
      <family val="3"/>
    </font>
    <font>
      <b/>
      <sz val="18"/>
      <name val="ＭＳ Ｐゴシック"/>
      <family val="3"/>
    </font>
    <font>
      <b/>
      <sz val="11"/>
      <name val="ＭＳ Ｐゴシック"/>
      <family val="3"/>
    </font>
    <font>
      <sz val="10"/>
      <name val="ＭＳ Ｐゴシック"/>
      <family val="3"/>
    </font>
    <font>
      <b/>
      <sz val="14"/>
      <name val="ＭＳ Ｐゴシック"/>
      <family val="3"/>
    </font>
    <font>
      <sz val="14"/>
      <name val="ＭＳ Ｐゴシック"/>
      <family val="3"/>
    </font>
    <font>
      <sz val="9"/>
      <name val="ＭＳ Ｐゴシック"/>
      <family val="3"/>
    </font>
    <font>
      <sz val="13"/>
      <name val="ＭＳ Ｐゴシック"/>
      <family val="3"/>
    </font>
    <font>
      <u val="single"/>
      <sz val="10"/>
      <color indexed="12"/>
      <name val="ＭＳ ゴシック"/>
      <family val="3"/>
    </font>
    <font>
      <u val="single"/>
      <sz val="11"/>
      <color indexed="12"/>
      <name val="ＭＳ ゴシック"/>
      <family val="3"/>
    </font>
    <font>
      <sz val="9"/>
      <name val="ＭＳ ゴシック"/>
      <family val="3"/>
    </font>
    <font>
      <sz val="11"/>
      <color indexed="10"/>
      <name val="ＭＳ Ｐゴシック"/>
      <family val="3"/>
    </font>
    <font>
      <sz val="12"/>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97">
    <border>
      <left/>
      <right/>
      <top/>
      <bottom/>
      <diagonal/>
    </border>
    <border>
      <left>
        <color indexed="63"/>
      </left>
      <right>
        <color indexed="63"/>
      </right>
      <top>
        <color indexed="63"/>
      </top>
      <bottom style="thin"/>
    </border>
    <border>
      <left style="thin"/>
      <right style="hair"/>
      <top style="medium"/>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style="hair"/>
      <top>
        <color indexed="63"/>
      </top>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medium"/>
      <top>
        <color indexed="63"/>
      </top>
      <bottom style="hair"/>
    </border>
    <border>
      <left style="medium"/>
      <right>
        <color indexed="63"/>
      </right>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medium"/>
      <right>
        <color indexed="63"/>
      </right>
      <top style="hair"/>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medium"/>
      <top style="hair"/>
      <bottom>
        <color indexed="63"/>
      </bottom>
    </border>
    <border>
      <left style="medium"/>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medium"/>
      <top style="thin"/>
      <bottom style="hair"/>
    </border>
    <border>
      <left style="medium"/>
      <right>
        <color indexed="63"/>
      </right>
      <top style="hair"/>
      <bottom style="thin"/>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medium"/>
      <top style="hair"/>
      <bottom style="thin"/>
    </border>
    <border>
      <left style="medium"/>
      <right>
        <color indexed="63"/>
      </right>
      <top style="hair"/>
      <bottom style="medium"/>
    </border>
    <border>
      <left style="thin"/>
      <right style="thin"/>
      <top style="hair"/>
      <bottom style="medium"/>
    </border>
    <border>
      <left>
        <color indexed="63"/>
      </left>
      <right style="hair"/>
      <top style="hair"/>
      <bottom style="medium"/>
    </border>
    <border>
      <left>
        <color indexed="63"/>
      </left>
      <right>
        <color indexed="63"/>
      </right>
      <top style="medium"/>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medium"/>
      <top style="medium"/>
      <bottom>
        <color indexed="63"/>
      </bottom>
    </border>
    <border>
      <left style="medium"/>
      <right>
        <color indexed="63"/>
      </right>
      <top style="medium"/>
      <bottom style="hair"/>
    </border>
    <border>
      <left style="hair"/>
      <right>
        <color indexed="63"/>
      </right>
      <top>
        <color indexed="63"/>
      </top>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color indexed="63"/>
      </right>
      <top>
        <color indexed="63"/>
      </top>
      <bottom style="medium"/>
    </border>
    <border>
      <left>
        <color indexed="63"/>
      </left>
      <right style="medium"/>
      <top style="medium"/>
      <bottom style="hair"/>
    </border>
    <border>
      <left>
        <color indexed="63"/>
      </left>
      <right style="hair"/>
      <top style="medium"/>
      <bottom style="hair"/>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hair"/>
      <top style="medium"/>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style="medium"/>
      <right style="hair"/>
      <top style="hair"/>
      <bottom style="thin"/>
    </border>
    <border>
      <left style="hair"/>
      <right style="thin"/>
      <top style="hair"/>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style="hair"/>
      <right style="thin"/>
      <top style="hair"/>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style="medium"/>
      <right style="hair"/>
      <top style="medium"/>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0" fillId="0" borderId="0">
      <alignment/>
      <protection/>
    </xf>
    <xf numFmtId="0" fontId="2" fillId="0" borderId="0" applyNumberFormat="0" applyFill="0" applyBorder="0" applyAlignment="0" applyProtection="0"/>
  </cellStyleXfs>
  <cellXfs count="249">
    <xf numFmtId="0" fontId="0" fillId="0" borderId="0" xfId="0" applyAlignment="1">
      <alignment/>
    </xf>
    <xf numFmtId="0" fontId="0" fillId="2" borderId="0" xfId="0" applyFill="1" applyAlignment="1">
      <alignment/>
    </xf>
    <xf numFmtId="0" fontId="4" fillId="3" borderId="0" xfId="0" applyFont="1" applyFill="1" applyAlignment="1">
      <alignment/>
    </xf>
    <xf numFmtId="177" fontId="0" fillId="2" borderId="0" xfId="0" applyNumberFormat="1" applyFill="1" applyAlignment="1">
      <alignment horizontal="left"/>
    </xf>
    <xf numFmtId="0" fontId="0" fillId="2" borderId="1" xfId="0" applyFill="1" applyBorder="1" applyAlignment="1" applyProtection="1">
      <alignment horizontal="center"/>
      <protection locked="0"/>
    </xf>
    <xf numFmtId="0" fontId="0" fillId="3" borderId="0" xfId="0" applyFill="1" applyAlignment="1">
      <alignment horizontal="right"/>
    </xf>
    <xf numFmtId="176" fontId="0" fillId="3" borderId="0" xfId="0" applyNumberFormat="1" applyFill="1" applyAlignment="1" applyProtection="1">
      <alignment horizontal="left"/>
      <protection locked="0"/>
    </xf>
    <xf numFmtId="0" fontId="0" fillId="3" borderId="0" xfId="0" applyFill="1" applyAlignment="1">
      <alignment/>
    </xf>
    <xf numFmtId="0" fontId="0" fillId="3" borderId="2" xfId="0" applyFill="1" applyBorder="1" applyAlignment="1">
      <alignment horizontal="center"/>
    </xf>
    <xf numFmtId="178" fontId="0" fillId="3" borderId="3" xfId="0" applyNumberFormat="1" applyFill="1" applyBorder="1" applyAlignment="1">
      <alignment horizontal="center"/>
    </xf>
    <xf numFmtId="178" fontId="0" fillId="3" borderId="4" xfId="0" applyNumberFormat="1" applyFill="1" applyBorder="1" applyAlignment="1">
      <alignment horizontal="center"/>
    </xf>
    <xf numFmtId="178" fontId="0" fillId="3" borderId="5" xfId="0" applyNumberFormat="1" applyFill="1" applyBorder="1" applyAlignment="1">
      <alignment horizontal="center"/>
    </xf>
    <xf numFmtId="178" fontId="0" fillId="3" borderId="6" xfId="0" applyNumberForma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pplyProtection="1">
      <alignment/>
      <protection/>
    </xf>
    <xf numFmtId="0" fontId="0" fillId="2" borderId="13" xfId="0" applyFill="1" applyBorder="1" applyAlignment="1" applyProtection="1">
      <alignment/>
      <protection locked="0"/>
    </xf>
    <xf numFmtId="38" fontId="0" fillId="2" borderId="14" xfId="17" applyFill="1" applyBorder="1" applyAlignment="1" applyProtection="1">
      <alignment/>
      <protection locked="0"/>
    </xf>
    <xf numFmtId="38" fontId="0" fillId="2" borderId="15" xfId="17" applyFill="1" applyBorder="1" applyAlignment="1" applyProtection="1">
      <alignment/>
      <protection locked="0"/>
    </xf>
    <xf numFmtId="38" fontId="0" fillId="2" borderId="16" xfId="17" applyFill="1" applyBorder="1" applyAlignment="1" applyProtection="1">
      <alignment/>
      <protection locked="0"/>
    </xf>
    <xf numFmtId="38" fontId="0" fillId="2" borderId="17" xfId="17" applyFill="1" applyBorder="1" applyAlignment="1" applyProtection="1">
      <alignment/>
      <protection locked="0"/>
    </xf>
    <xf numFmtId="38" fontId="0" fillId="2" borderId="18" xfId="17" applyFill="1" applyBorder="1" applyAlignment="1" applyProtection="1">
      <alignment/>
      <protection locked="0"/>
    </xf>
    <xf numFmtId="0" fontId="0" fillId="2" borderId="19" xfId="0" applyFill="1" applyBorder="1" applyAlignment="1" applyProtection="1">
      <alignment/>
      <protection locked="0"/>
    </xf>
    <xf numFmtId="0" fontId="0" fillId="2" borderId="20" xfId="0" applyFill="1" applyBorder="1" applyAlignment="1" applyProtection="1">
      <alignment/>
      <protection locked="0"/>
    </xf>
    <xf numFmtId="38" fontId="0" fillId="2" borderId="21" xfId="17" applyFill="1" applyBorder="1" applyAlignment="1" applyProtection="1">
      <alignment/>
      <protection locked="0"/>
    </xf>
    <xf numFmtId="38" fontId="0" fillId="2" borderId="22" xfId="17" applyFill="1" applyBorder="1" applyAlignment="1" applyProtection="1">
      <alignment/>
      <protection locked="0"/>
    </xf>
    <xf numFmtId="38" fontId="0" fillId="2" borderId="23" xfId="17" applyFill="1" applyBorder="1" applyAlignment="1" applyProtection="1">
      <alignment/>
      <protection locked="0"/>
    </xf>
    <xf numFmtId="38" fontId="0" fillId="2" borderId="24" xfId="17" applyFill="1" applyBorder="1" applyAlignment="1" applyProtection="1">
      <alignment/>
      <protection locked="0"/>
    </xf>
    <xf numFmtId="38" fontId="0" fillId="2" borderId="25" xfId="17" applyFill="1" applyBorder="1" applyAlignment="1" applyProtection="1">
      <alignment/>
      <protection locked="0"/>
    </xf>
    <xf numFmtId="0" fontId="0" fillId="2" borderId="26" xfId="0" applyFill="1" applyBorder="1" applyAlignment="1" applyProtection="1">
      <alignment/>
      <protection locked="0"/>
    </xf>
    <xf numFmtId="0" fontId="0" fillId="2" borderId="27" xfId="0" applyFill="1" applyBorder="1" applyAlignment="1" applyProtection="1">
      <alignment/>
      <protection locked="0"/>
    </xf>
    <xf numFmtId="38" fontId="0" fillId="2" borderId="28" xfId="17" applyFill="1" applyBorder="1" applyAlignment="1" applyProtection="1">
      <alignment/>
      <protection locked="0"/>
    </xf>
    <xf numFmtId="38" fontId="0" fillId="2" borderId="29" xfId="17" applyFill="1" applyBorder="1" applyAlignment="1" applyProtection="1">
      <alignment/>
      <protection locked="0"/>
    </xf>
    <xf numFmtId="38" fontId="0" fillId="2" borderId="30" xfId="17" applyFill="1" applyBorder="1" applyAlignment="1" applyProtection="1">
      <alignment/>
      <protection locked="0"/>
    </xf>
    <xf numFmtId="38" fontId="0" fillId="2" borderId="31" xfId="17" applyFill="1" applyBorder="1" applyAlignment="1" applyProtection="1">
      <alignment/>
      <protection locked="0"/>
    </xf>
    <xf numFmtId="38" fontId="0" fillId="2" borderId="32" xfId="17" applyFill="1" applyBorder="1" applyAlignment="1" applyProtection="1">
      <alignment/>
      <protection locked="0"/>
    </xf>
    <xf numFmtId="0" fontId="0" fillId="3" borderId="33" xfId="0" applyFill="1" applyBorder="1" applyAlignment="1" applyProtection="1">
      <alignment/>
      <protection/>
    </xf>
    <xf numFmtId="0" fontId="0" fillId="2" borderId="34" xfId="0" applyFill="1" applyBorder="1" applyAlignment="1" applyProtection="1">
      <alignment/>
      <protection locked="0"/>
    </xf>
    <xf numFmtId="38" fontId="0" fillId="2" borderId="35" xfId="17" applyFill="1" applyBorder="1" applyAlignment="1" applyProtection="1">
      <alignment/>
      <protection locked="0"/>
    </xf>
    <xf numFmtId="38" fontId="0" fillId="2" borderId="36" xfId="17" applyFill="1" applyBorder="1" applyAlignment="1" applyProtection="1">
      <alignment/>
      <protection locked="0"/>
    </xf>
    <xf numFmtId="38" fontId="0" fillId="2" borderId="37" xfId="17" applyFill="1" applyBorder="1" applyAlignment="1" applyProtection="1">
      <alignment/>
      <protection locked="0"/>
    </xf>
    <xf numFmtId="38" fontId="0" fillId="2" borderId="38" xfId="17" applyFill="1" applyBorder="1" applyAlignment="1" applyProtection="1">
      <alignment/>
      <protection locked="0"/>
    </xf>
    <xf numFmtId="38" fontId="0" fillId="2" borderId="39" xfId="17" applyFill="1" applyBorder="1" applyAlignment="1" applyProtection="1">
      <alignment/>
      <protection locked="0"/>
    </xf>
    <xf numFmtId="0" fontId="0" fillId="2" borderId="40" xfId="0" applyFill="1" applyBorder="1" applyAlignment="1" applyProtection="1">
      <alignment/>
      <protection locked="0"/>
    </xf>
    <xf numFmtId="0" fontId="0" fillId="2" borderId="41" xfId="0" applyFill="1" applyBorder="1" applyAlignment="1" applyProtection="1">
      <alignment/>
      <protection locked="0"/>
    </xf>
    <xf numFmtId="38" fontId="0" fillId="2" borderId="42" xfId="17" applyFill="1" applyBorder="1" applyAlignment="1" applyProtection="1">
      <alignment/>
      <protection locked="0"/>
    </xf>
    <xf numFmtId="38" fontId="0" fillId="2" borderId="43" xfId="17" applyFill="1" applyBorder="1" applyAlignment="1" applyProtection="1">
      <alignment/>
      <protection locked="0"/>
    </xf>
    <xf numFmtId="38" fontId="0" fillId="2" borderId="44" xfId="17" applyFill="1" applyBorder="1" applyAlignment="1" applyProtection="1">
      <alignment/>
      <protection locked="0"/>
    </xf>
    <xf numFmtId="38" fontId="0" fillId="2" borderId="45" xfId="17" applyFill="1" applyBorder="1" applyAlignment="1" applyProtection="1">
      <alignment/>
      <protection locked="0"/>
    </xf>
    <xf numFmtId="38" fontId="0" fillId="2" borderId="46" xfId="17" applyFill="1" applyBorder="1" applyAlignment="1" applyProtection="1">
      <alignment/>
      <protection locked="0"/>
    </xf>
    <xf numFmtId="0" fontId="0" fillId="2" borderId="47" xfId="0" applyFill="1" applyBorder="1" applyAlignment="1" applyProtection="1">
      <alignment/>
      <protection locked="0"/>
    </xf>
    <xf numFmtId="0" fontId="0" fillId="2" borderId="48" xfId="0" applyFill="1" applyBorder="1" applyAlignment="1" applyProtection="1">
      <alignment/>
      <protection locked="0"/>
    </xf>
    <xf numFmtId="38" fontId="0" fillId="2" borderId="49" xfId="17" applyFill="1" applyBorder="1" applyAlignment="1" applyProtection="1">
      <alignment/>
      <protection locked="0"/>
    </xf>
    <xf numFmtId="38" fontId="0" fillId="2" borderId="9" xfId="17" applyFill="1" applyBorder="1" applyAlignment="1" applyProtection="1">
      <alignment/>
      <protection locked="0"/>
    </xf>
    <xf numFmtId="38" fontId="0" fillId="2" borderId="10" xfId="17" applyFill="1" applyBorder="1" applyAlignment="1" applyProtection="1">
      <alignment/>
      <protection locked="0"/>
    </xf>
    <xf numFmtId="38" fontId="0" fillId="2" borderId="8" xfId="17" applyFill="1" applyBorder="1" applyAlignment="1" applyProtection="1">
      <alignment/>
      <protection locked="0"/>
    </xf>
    <xf numFmtId="38" fontId="0" fillId="2" borderId="11" xfId="17" applyFill="1" applyBorder="1" applyAlignment="1" applyProtection="1">
      <alignment/>
      <protection locked="0"/>
    </xf>
    <xf numFmtId="0" fontId="0" fillId="3" borderId="12" xfId="0" applyFill="1" applyBorder="1" applyAlignment="1">
      <alignment/>
    </xf>
    <xf numFmtId="0" fontId="0" fillId="3" borderId="13" xfId="0" applyFill="1" applyBorder="1" applyAlignment="1">
      <alignment/>
    </xf>
    <xf numFmtId="38" fontId="0" fillId="3" borderId="14" xfId="17" applyFill="1" applyBorder="1" applyAlignment="1">
      <alignment/>
    </xf>
    <xf numFmtId="38" fontId="0" fillId="3" borderId="15" xfId="17" applyFill="1" applyBorder="1" applyAlignment="1">
      <alignment/>
    </xf>
    <xf numFmtId="38" fontId="0" fillId="3" borderId="16" xfId="17" applyFill="1" applyBorder="1" applyAlignment="1">
      <alignment/>
    </xf>
    <xf numFmtId="38" fontId="0" fillId="3" borderId="17" xfId="17" applyFill="1" applyBorder="1" applyAlignment="1">
      <alignment/>
    </xf>
    <xf numFmtId="38" fontId="0" fillId="3" borderId="18" xfId="17" applyFill="1" applyBorder="1" applyAlignment="1">
      <alignment/>
    </xf>
    <xf numFmtId="0" fontId="0" fillId="3" borderId="47" xfId="0" applyFill="1" applyBorder="1" applyAlignment="1">
      <alignment/>
    </xf>
    <xf numFmtId="0" fontId="0" fillId="3" borderId="48" xfId="0" applyFill="1" applyBorder="1" applyAlignment="1">
      <alignment/>
    </xf>
    <xf numFmtId="38" fontId="0" fillId="3" borderId="49" xfId="17" applyFill="1" applyBorder="1" applyAlignment="1">
      <alignment/>
    </xf>
    <xf numFmtId="38" fontId="0" fillId="3" borderId="9" xfId="17" applyFill="1" applyBorder="1" applyAlignment="1">
      <alignment/>
    </xf>
    <xf numFmtId="38" fontId="0" fillId="3" borderId="10" xfId="17" applyFill="1" applyBorder="1" applyAlignment="1">
      <alignment/>
    </xf>
    <xf numFmtId="38" fontId="0" fillId="3" borderId="8" xfId="17" applyFill="1" applyBorder="1" applyAlignment="1">
      <alignment/>
    </xf>
    <xf numFmtId="38" fontId="0" fillId="3" borderId="11" xfId="17" applyFill="1" applyBorder="1" applyAlignment="1">
      <alignment/>
    </xf>
    <xf numFmtId="40" fontId="0" fillId="2" borderId="16" xfId="17" applyNumberFormat="1" applyFill="1" applyBorder="1" applyAlignment="1" applyProtection="1">
      <alignment/>
      <protection locked="0"/>
    </xf>
    <xf numFmtId="38" fontId="0" fillId="3" borderId="50" xfId="17" applyFill="1" applyBorder="1" applyAlignment="1">
      <alignment/>
    </xf>
    <xf numFmtId="40" fontId="0" fillId="3" borderId="10" xfId="17" applyNumberFormat="1" applyFill="1" applyBorder="1" applyAlignment="1">
      <alignment/>
    </xf>
    <xf numFmtId="0" fontId="0" fillId="2" borderId="51" xfId="0" applyFill="1" applyBorder="1" applyAlignment="1">
      <alignment/>
    </xf>
    <xf numFmtId="0" fontId="0" fillId="2" borderId="30" xfId="0" applyFill="1" applyBorder="1" applyAlignment="1">
      <alignment/>
    </xf>
    <xf numFmtId="0" fontId="0" fillId="2" borderId="52" xfId="0" applyFill="1" applyBorder="1" applyAlignment="1">
      <alignment/>
    </xf>
    <xf numFmtId="0" fontId="0" fillId="2" borderId="52" xfId="22" applyFont="1" applyFill="1" applyBorder="1" applyAlignment="1">
      <alignment horizontal="center"/>
      <protection/>
    </xf>
    <xf numFmtId="0" fontId="0" fillId="2" borderId="28" xfId="0" applyFill="1" applyBorder="1" applyAlignment="1">
      <alignment/>
    </xf>
    <xf numFmtId="0" fontId="0" fillId="2" borderId="53" xfId="0" applyFill="1" applyBorder="1" applyAlignment="1">
      <alignment/>
    </xf>
    <xf numFmtId="0" fontId="0" fillId="2" borderId="0" xfId="0" applyFill="1" applyBorder="1" applyAlignment="1">
      <alignment/>
    </xf>
    <xf numFmtId="0" fontId="0" fillId="2" borderId="0" xfId="22" applyFont="1" applyFill="1" applyBorder="1" applyAlignment="1">
      <alignment horizontal="center"/>
      <protection/>
    </xf>
    <xf numFmtId="0" fontId="1" fillId="2" borderId="0" xfId="16" applyFill="1" applyBorder="1" applyAlignment="1">
      <alignment/>
    </xf>
    <xf numFmtId="0" fontId="0" fillId="2" borderId="16" xfId="0" applyFill="1" applyBorder="1" applyAlignment="1">
      <alignment/>
    </xf>
    <xf numFmtId="0" fontId="0" fillId="2" borderId="54" xfId="0" applyFill="1" applyBorder="1" applyAlignment="1">
      <alignment/>
    </xf>
    <xf numFmtId="0" fontId="6" fillId="2" borderId="54" xfId="22" applyFont="1" applyFill="1" applyBorder="1" applyAlignment="1">
      <alignment horizontal="right"/>
      <protection/>
    </xf>
    <xf numFmtId="0" fontId="1" fillId="2" borderId="54" xfId="16" applyFill="1" applyBorder="1" applyAlignment="1">
      <alignment/>
    </xf>
    <xf numFmtId="0" fontId="0" fillId="2" borderId="14" xfId="0" applyFill="1" applyBorder="1" applyAlignment="1">
      <alignment/>
    </xf>
    <xf numFmtId="0" fontId="6" fillId="2" borderId="0" xfId="22" applyFont="1" applyFill="1" applyAlignment="1">
      <alignment horizontal="center"/>
      <protection/>
    </xf>
    <xf numFmtId="0" fontId="1" fillId="2" borderId="0" xfId="16" applyFill="1" applyAlignment="1">
      <alignment/>
    </xf>
    <xf numFmtId="0" fontId="7" fillId="3" borderId="0" xfId="0" applyFont="1" applyFill="1" applyAlignment="1">
      <alignment/>
    </xf>
    <xf numFmtId="0" fontId="8" fillId="2" borderId="0" xfId="0" applyFont="1" applyFill="1" applyAlignment="1">
      <alignment/>
    </xf>
    <xf numFmtId="0" fontId="8" fillId="3" borderId="0" xfId="0" applyFont="1" applyFill="1" applyAlignment="1">
      <alignment/>
    </xf>
    <xf numFmtId="0" fontId="6" fillId="3" borderId="0" xfId="0" applyFont="1" applyFill="1" applyAlignment="1">
      <alignment/>
    </xf>
    <xf numFmtId="0" fontId="6" fillId="3" borderId="0" xfId="0" applyFont="1" applyFill="1" applyAlignment="1">
      <alignment horizontal="right"/>
    </xf>
    <xf numFmtId="0" fontId="6" fillId="2" borderId="0" xfId="0" applyFont="1" applyFill="1" applyAlignment="1" applyProtection="1">
      <alignment/>
      <protection locked="0"/>
    </xf>
    <xf numFmtId="0" fontId="6" fillId="2" borderId="0" xfId="0" applyFont="1" applyFill="1" applyAlignment="1">
      <alignment/>
    </xf>
    <xf numFmtId="0" fontId="6" fillId="2" borderId="0" xfId="0" applyFont="1" applyFill="1" applyAlignment="1">
      <alignment horizontal="right"/>
    </xf>
    <xf numFmtId="185" fontId="0" fillId="2" borderId="0" xfId="0" applyNumberFormat="1" applyFont="1" applyFill="1" applyAlignment="1">
      <alignment/>
    </xf>
    <xf numFmtId="0" fontId="0" fillId="3" borderId="55" xfId="0" applyFill="1" applyBorder="1" applyAlignment="1">
      <alignment horizontal="right" vertical="center"/>
    </xf>
    <xf numFmtId="182" fontId="0" fillId="3" borderId="56" xfId="0" applyNumberFormat="1" applyFill="1" applyBorder="1" applyAlignment="1" applyProtection="1">
      <alignment horizontal="center"/>
      <protection/>
    </xf>
    <xf numFmtId="192" fontId="0" fillId="3" borderId="3" xfId="0" applyNumberFormat="1" applyFill="1" applyBorder="1" applyAlignment="1" applyProtection="1">
      <alignment horizontal="center"/>
      <protection/>
    </xf>
    <xf numFmtId="182" fontId="0" fillId="2" borderId="4" xfId="0" applyNumberFormat="1" applyFill="1" applyBorder="1" applyAlignment="1" applyProtection="1">
      <alignment horizontal="center"/>
      <protection locked="0"/>
    </xf>
    <xf numFmtId="182" fontId="0" fillId="2" borderId="6" xfId="0" applyNumberFormat="1" applyFill="1" applyBorder="1" applyAlignment="1" applyProtection="1">
      <alignment horizontal="center"/>
      <protection locked="0"/>
    </xf>
    <xf numFmtId="0" fontId="0" fillId="3" borderId="57" xfId="0" applyFill="1" applyBorder="1" applyAlignment="1">
      <alignment vertical="center"/>
    </xf>
    <xf numFmtId="180" fontId="0" fillId="2" borderId="47" xfId="0" applyNumberFormat="1" applyFill="1" applyBorder="1" applyAlignment="1" applyProtection="1">
      <alignment horizontal="center"/>
      <protection locked="0"/>
    </xf>
    <xf numFmtId="190" fontId="0" fillId="2" borderId="8" xfId="0" applyNumberFormat="1" applyFill="1" applyBorder="1" applyAlignment="1" applyProtection="1">
      <alignment horizontal="center"/>
      <protection locked="0"/>
    </xf>
    <xf numFmtId="190" fontId="0" fillId="3" borderId="9" xfId="0" applyNumberFormat="1" applyFill="1" applyBorder="1" applyAlignment="1">
      <alignment horizontal="center"/>
    </xf>
    <xf numFmtId="190" fontId="0" fillId="3" borderId="11" xfId="0" applyNumberFormat="1" applyFill="1" applyBorder="1" applyAlignment="1">
      <alignment horizontal="center"/>
    </xf>
    <xf numFmtId="0" fontId="0" fillId="2" borderId="58" xfId="0" applyFill="1" applyBorder="1" applyAlignment="1" applyProtection="1">
      <alignment/>
      <protection locked="0"/>
    </xf>
    <xf numFmtId="4" fontId="0" fillId="2" borderId="16" xfId="0" applyNumberFormat="1" applyFill="1" applyBorder="1" applyAlignment="1" applyProtection="1">
      <alignment/>
      <protection locked="0"/>
    </xf>
    <xf numFmtId="38" fontId="0" fillId="3" borderId="12" xfId="17" applyFill="1" applyBorder="1" applyAlignment="1">
      <alignment/>
    </xf>
    <xf numFmtId="0" fontId="0" fillId="3" borderId="59" xfId="0" applyFill="1" applyBorder="1" applyAlignment="1">
      <alignment/>
    </xf>
    <xf numFmtId="4" fontId="0" fillId="2" borderId="23" xfId="0" applyNumberFormat="1" applyFill="1" applyBorder="1" applyAlignment="1" applyProtection="1">
      <alignment/>
      <protection locked="0"/>
    </xf>
    <xf numFmtId="38" fontId="0" fillId="3" borderId="19" xfId="17" applyFill="1" applyBorder="1" applyAlignment="1">
      <alignment/>
    </xf>
    <xf numFmtId="38" fontId="0" fillId="3" borderId="24" xfId="17" applyFill="1" applyBorder="1" applyAlignment="1">
      <alignment/>
    </xf>
    <xf numFmtId="38" fontId="0" fillId="3" borderId="22" xfId="17" applyFill="1" applyBorder="1" applyAlignment="1">
      <alignment/>
    </xf>
    <xf numFmtId="38" fontId="0" fillId="3" borderId="25" xfId="17" applyFill="1" applyBorder="1" applyAlignment="1">
      <alignment/>
    </xf>
    <xf numFmtId="0" fontId="0" fillId="2" borderId="59" xfId="0" applyFill="1" applyBorder="1" applyAlignment="1" applyProtection="1">
      <alignment/>
      <protection locked="0"/>
    </xf>
    <xf numFmtId="0" fontId="0" fillId="3" borderId="60" xfId="0" applyFill="1" applyBorder="1" applyAlignment="1">
      <alignment/>
    </xf>
    <xf numFmtId="4" fontId="0" fillId="2" borderId="10" xfId="0" applyNumberFormat="1" applyFill="1" applyBorder="1" applyAlignment="1" applyProtection="1">
      <alignment/>
      <protection locked="0"/>
    </xf>
    <xf numFmtId="38" fontId="0" fillId="3" borderId="47" xfId="17" applyFill="1" applyBorder="1" applyAlignment="1">
      <alignment/>
    </xf>
    <xf numFmtId="0" fontId="0" fillId="3" borderId="58" xfId="0" applyFill="1" applyBorder="1" applyAlignment="1">
      <alignment horizontal="right"/>
    </xf>
    <xf numFmtId="4" fontId="0" fillId="3" borderId="16" xfId="0" applyNumberFormat="1" applyFill="1" applyBorder="1" applyAlignment="1">
      <alignment/>
    </xf>
    <xf numFmtId="38" fontId="0" fillId="3" borderId="12" xfId="0" applyNumberFormat="1" applyFill="1" applyBorder="1" applyAlignment="1">
      <alignment/>
    </xf>
    <xf numFmtId="38" fontId="0" fillId="3" borderId="17" xfId="0" applyNumberFormat="1" applyFill="1" applyBorder="1" applyAlignment="1">
      <alignment/>
    </xf>
    <xf numFmtId="38" fontId="0" fillId="3" borderId="15" xfId="0" applyNumberFormat="1" applyFill="1" applyBorder="1" applyAlignment="1">
      <alignment/>
    </xf>
    <xf numFmtId="38" fontId="0" fillId="3" borderId="18" xfId="0" applyNumberFormat="1" applyFill="1" applyBorder="1" applyAlignment="1">
      <alignment/>
    </xf>
    <xf numFmtId="0" fontId="0" fillId="3" borderId="60" xfId="0" applyFill="1" applyBorder="1" applyAlignment="1">
      <alignment horizontal="right"/>
    </xf>
    <xf numFmtId="4" fontId="0" fillId="3" borderId="10" xfId="0" applyNumberFormat="1" applyFill="1" applyBorder="1" applyAlignment="1">
      <alignment/>
    </xf>
    <xf numFmtId="0" fontId="6" fillId="2" borderId="0" xfId="22" applyFont="1" applyFill="1" applyBorder="1" applyAlignment="1">
      <alignment horizontal="right"/>
      <protection/>
    </xf>
    <xf numFmtId="0" fontId="0" fillId="3" borderId="61" xfId="0" applyFill="1" applyBorder="1" applyAlignment="1">
      <alignment horizontal="right"/>
    </xf>
    <xf numFmtId="0" fontId="0" fillId="3" borderId="61" xfId="0" applyFill="1" applyBorder="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0" fillId="3" borderId="56" xfId="0" applyFill="1" applyBorder="1" applyAlignment="1">
      <alignment/>
    </xf>
    <xf numFmtId="0" fontId="0" fillId="3" borderId="50" xfId="0" applyFill="1" applyBorder="1" applyAlignment="1">
      <alignment/>
    </xf>
    <xf numFmtId="0" fontId="0" fillId="3" borderId="62" xfId="0" applyFill="1" applyBorder="1" applyAlignment="1">
      <alignment/>
    </xf>
    <xf numFmtId="178" fontId="0" fillId="3" borderId="63" xfId="0" applyNumberFormat="1" applyFill="1" applyBorder="1" applyAlignment="1">
      <alignment horizontal="center"/>
    </xf>
    <xf numFmtId="0" fontId="0" fillId="3" borderId="64" xfId="0" applyFill="1" applyBorder="1" applyAlignment="1">
      <alignment/>
    </xf>
    <xf numFmtId="0" fontId="0" fillId="3" borderId="65" xfId="0" applyFill="1" applyBorder="1" applyAlignment="1">
      <alignment/>
    </xf>
    <xf numFmtId="0" fontId="0" fillId="3" borderId="49" xfId="0" applyFill="1" applyBorder="1" applyAlignment="1">
      <alignment horizontal="center"/>
    </xf>
    <xf numFmtId="0" fontId="0" fillId="3" borderId="54" xfId="0" applyFill="1" applyBorder="1" applyAlignment="1">
      <alignment/>
    </xf>
    <xf numFmtId="0" fontId="0" fillId="3" borderId="66" xfId="0" applyFill="1" applyBorder="1" applyAlignment="1">
      <alignment/>
    </xf>
    <xf numFmtId="38" fontId="0" fillId="3" borderId="14" xfId="17" applyFill="1" applyBorder="1" applyAlignment="1" applyProtection="1">
      <alignment/>
      <protection/>
    </xf>
    <xf numFmtId="38" fontId="0" fillId="3" borderId="15" xfId="17" applyFill="1" applyBorder="1" applyAlignment="1" applyProtection="1">
      <alignment/>
      <protection/>
    </xf>
    <xf numFmtId="38" fontId="0" fillId="3" borderId="16" xfId="17" applyFill="1" applyBorder="1" applyAlignment="1" applyProtection="1">
      <alignment/>
      <protection/>
    </xf>
    <xf numFmtId="38" fontId="0" fillId="3" borderId="17" xfId="17" applyFill="1" applyBorder="1" applyAlignment="1" applyProtection="1">
      <alignment/>
      <protection/>
    </xf>
    <xf numFmtId="38" fontId="0" fillId="3" borderId="18" xfId="17" applyFill="1" applyBorder="1" applyAlignment="1" applyProtection="1">
      <alignment/>
      <protection/>
    </xf>
    <xf numFmtId="38" fontId="0" fillId="3" borderId="60" xfId="17" applyFill="1" applyBorder="1" applyAlignment="1" applyProtection="1">
      <alignment/>
      <protection/>
    </xf>
    <xf numFmtId="38" fontId="0" fillId="3" borderId="9" xfId="17" applyFill="1" applyBorder="1" applyAlignment="1" applyProtection="1">
      <alignment/>
      <protection/>
    </xf>
    <xf numFmtId="38" fontId="0" fillId="3" borderId="10" xfId="17" applyFill="1" applyBorder="1" applyAlignment="1" applyProtection="1">
      <alignment/>
      <protection/>
    </xf>
    <xf numFmtId="38" fontId="0" fillId="3" borderId="8" xfId="17" applyFill="1" applyBorder="1" applyAlignment="1" applyProtection="1">
      <alignment/>
      <protection/>
    </xf>
    <xf numFmtId="38" fontId="0" fillId="3" borderId="11" xfId="17" applyFill="1" applyBorder="1" applyAlignment="1" applyProtection="1">
      <alignment/>
      <protection/>
    </xf>
    <xf numFmtId="0" fontId="6" fillId="3" borderId="67" xfId="0" applyFont="1" applyFill="1" applyBorder="1" applyAlignment="1" applyProtection="1">
      <alignment/>
      <protection/>
    </xf>
    <xf numFmtId="0" fontId="6" fillId="3" borderId="68" xfId="0" applyFont="1" applyFill="1" applyBorder="1" applyAlignment="1" applyProtection="1">
      <alignment/>
      <protection/>
    </xf>
    <xf numFmtId="0" fontId="6" fillId="3" borderId="69" xfId="0" applyFont="1" applyFill="1" applyBorder="1" applyAlignment="1">
      <alignment/>
    </xf>
    <xf numFmtId="0" fontId="6" fillId="3" borderId="70" xfId="0" applyFont="1" applyFill="1" applyBorder="1" applyAlignment="1">
      <alignment horizontal="center"/>
    </xf>
    <xf numFmtId="40" fontId="0" fillId="3" borderId="71" xfId="17" applyNumberFormat="1" applyFill="1" applyBorder="1" applyAlignment="1" applyProtection="1">
      <alignment/>
      <protection/>
    </xf>
    <xf numFmtId="40" fontId="0" fillId="3" borderId="72" xfId="17" applyNumberFormat="1" applyFill="1" applyBorder="1" applyAlignment="1" applyProtection="1">
      <alignment/>
      <protection/>
    </xf>
    <xf numFmtId="40" fontId="0" fillId="3" borderId="73" xfId="17" applyNumberFormat="1" applyFill="1" applyBorder="1" applyAlignment="1" applyProtection="1">
      <alignment/>
      <protection/>
    </xf>
    <xf numFmtId="40" fontId="0" fillId="3" borderId="74" xfId="17" applyNumberFormat="1" applyFill="1" applyBorder="1" applyAlignment="1" applyProtection="1">
      <alignment/>
      <protection/>
    </xf>
    <xf numFmtId="40" fontId="0" fillId="3" borderId="75" xfId="17" applyNumberFormat="1" applyFill="1" applyBorder="1" applyAlignment="1" applyProtection="1">
      <alignment/>
      <protection/>
    </xf>
    <xf numFmtId="0" fontId="6" fillId="3" borderId="76" xfId="0" applyFont="1" applyFill="1" applyBorder="1" applyAlignment="1" applyProtection="1">
      <alignment/>
      <protection/>
    </xf>
    <xf numFmtId="0" fontId="6" fillId="3" borderId="0" xfId="0" applyFont="1" applyFill="1" applyBorder="1" applyAlignment="1" applyProtection="1">
      <alignment/>
      <protection/>
    </xf>
    <xf numFmtId="189" fontId="6" fillId="3" borderId="0" xfId="0" applyNumberFormat="1" applyFont="1" applyFill="1" applyBorder="1" applyAlignment="1" applyProtection="1">
      <alignment/>
      <protection/>
    </xf>
    <xf numFmtId="0" fontId="9" fillId="3" borderId="77" xfId="0" applyFont="1" applyFill="1" applyBorder="1" applyAlignment="1">
      <alignment/>
    </xf>
    <xf numFmtId="0" fontId="6" fillId="3" borderId="78" xfId="0" applyFont="1" applyFill="1" applyBorder="1" applyAlignment="1">
      <alignment/>
    </xf>
    <xf numFmtId="0" fontId="6" fillId="3" borderId="54" xfId="0" applyFont="1" applyFill="1" applyBorder="1" applyAlignment="1">
      <alignment/>
    </xf>
    <xf numFmtId="38" fontId="0" fillId="3" borderId="58" xfId="17" applyNumberFormat="1" applyFill="1" applyBorder="1" applyAlignment="1" applyProtection="1">
      <alignment/>
      <protection/>
    </xf>
    <xf numFmtId="38" fontId="0" fillId="3" borderId="14" xfId="17" applyNumberFormat="1" applyFill="1" applyBorder="1" applyAlignment="1" applyProtection="1">
      <alignment/>
      <protection/>
    </xf>
    <xf numFmtId="38" fontId="0" fillId="3" borderId="15" xfId="17" applyNumberFormat="1" applyFill="1" applyBorder="1" applyAlignment="1" applyProtection="1">
      <alignment/>
      <protection/>
    </xf>
    <xf numFmtId="38" fontId="0" fillId="3" borderId="79" xfId="17" applyNumberFormat="1" applyFill="1" applyBorder="1" applyAlignment="1" applyProtection="1">
      <alignment/>
      <protection/>
    </xf>
    <xf numFmtId="38" fontId="0" fillId="3" borderId="18" xfId="17" applyNumberFormat="1" applyFill="1" applyBorder="1" applyAlignment="1" applyProtection="1">
      <alignment/>
      <protection/>
    </xf>
    <xf numFmtId="2" fontId="6" fillId="3" borderId="0" xfId="0" applyNumberFormat="1" applyFont="1" applyFill="1" applyBorder="1" applyAlignment="1" applyProtection="1">
      <alignment/>
      <protection/>
    </xf>
    <xf numFmtId="0" fontId="6" fillId="3" borderId="77" xfId="0" applyFont="1" applyFill="1" applyBorder="1" applyAlignment="1" applyProtection="1">
      <alignment/>
      <protection/>
    </xf>
    <xf numFmtId="0" fontId="6" fillId="3" borderId="80" xfId="0" applyFont="1" applyFill="1" applyBorder="1" applyAlignment="1">
      <alignment/>
    </xf>
    <xf numFmtId="0" fontId="6" fillId="3" borderId="81" xfId="0" applyFont="1" applyFill="1" applyBorder="1" applyAlignment="1">
      <alignment/>
    </xf>
    <xf numFmtId="38" fontId="0" fillId="2" borderId="59" xfId="17" applyFill="1" applyBorder="1" applyAlignment="1" applyProtection="1">
      <alignment/>
      <protection locked="0"/>
    </xf>
    <xf numFmtId="0" fontId="0" fillId="2" borderId="21" xfId="0" applyFill="1" applyBorder="1" applyAlignment="1" applyProtection="1">
      <alignment/>
      <protection locked="0"/>
    </xf>
    <xf numFmtId="0" fontId="0" fillId="2" borderId="22" xfId="0" applyFill="1" applyBorder="1" applyAlignment="1" applyProtection="1">
      <alignment/>
      <protection locked="0"/>
    </xf>
    <xf numFmtId="0" fontId="0" fillId="2" borderId="82" xfId="0" applyFill="1" applyBorder="1" applyAlignment="1" applyProtection="1">
      <alignment/>
      <protection locked="0"/>
    </xf>
    <xf numFmtId="0" fontId="0" fillId="2" borderId="25" xfId="0" applyFill="1" applyBorder="1" applyAlignment="1" applyProtection="1">
      <alignment/>
      <protection locked="0"/>
    </xf>
    <xf numFmtId="0" fontId="6" fillId="2" borderId="76" xfId="0" applyFont="1" applyFill="1" applyBorder="1" applyAlignment="1" applyProtection="1">
      <alignment/>
      <protection locked="0"/>
    </xf>
    <xf numFmtId="0" fontId="6" fillId="3" borderId="0" xfId="0" applyFont="1" applyFill="1" applyBorder="1" applyAlignment="1">
      <alignment/>
    </xf>
    <xf numFmtId="2" fontId="6" fillId="2" borderId="0" xfId="0" applyNumberFormat="1" applyFont="1" applyFill="1" applyBorder="1" applyAlignment="1" applyProtection="1">
      <alignment/>
      <protection locked="0"/>
    </xf>
    <xf numFmtId="0" fontId="6" fillId="3" borderId="77" xfId="0" applyFont="1" applyFill="1" applyBorder="1" applyAlignment="1">
      <alignment/>
    </xf>
    <xf numFmtId="38" fontId="0" fillId="3" borderId="59" xfId="17" applyFill="1" applyBorder="1" applyAlignment="1">
      <alignment/>
    </xf>
    <xf numFmtId="0" fontId="6" fillId="3" borderId="83" xfId="0" applyFont="1" applyFill="1" applyBorder="1" applyAlignment="1">
      <alignment/>
    </xf>
    <xf numFmtId="0" fontId="6" fillId="3" borderId="84" xfId="0" applyFont="1" applyFill="1" applyBorder="1" applyAlignment="1">
      <alignment/>
    </xf>
    <xf numFmtId="38" fontId="0" fillId="2" borderId="85" xfId="17" applyFill="1" applyBorder="1" applyAlignment="1" applyProtection="1">
      <alignment/>
      <protection locked="0"/>
    </xf>
    <xf numFmtId="0" fontId="0" fillId="2" borderId="42" xfId="0" applyFill="1" applyBorder="1" applyAlignment="1" applyProtection="1">
      <alignment/>
      <protection locked="0"/>
    </xf>
    <xf numFmtId="0" fontId="0" fillId="2" borderId="43" xfId="0" applyFill="1" applyBorder="1" applyAlignment="1" applyProtection="1">
      <alignment/>
      <protection locked="0"/>
    </xf>
    <xf numFmtId="0" fontId="0" fillId="2" borderId="86" xfId="0" applyFill="1" applyBorder="1" applyAlignment="1" applyProtection="1">
      <alignment/>
      <protection locked="0"/>
    </xf>
    <xf numFmtId="0" fontId="0" fillId="2" borderId="46" xfId="0" applyFill="1" applyBorder="1" applyAlignment="1" applyProtection="1">
      <alignment/>
      <protection locked="0"/>
    </xf>
    <xf numFmtId="38" fontId="0" fillId="3" borderId="58" xfId="17" applyFill="1" applyBorder="1" applyAlignment="1">
      <alignment/>
    </xf>
    <xf numFmtId="38" fontId="0" fillId="3" borderId="79" xfId="17" applyFill="1" applyBorder="1" applyAlignment="1">
      <alignment/>
    </xf>
    <xf numFmtId="0" fontId="6" fillId="3" borderId="87" xfId="0" applyFont="1" applyFill="1" applyBorder="1" applyAlignment="1" applyProtection="1">
      <alignment/>
      <protection/>
    </xf>
    <xf numFmtId="0" fontId="6" fillId="3" borderId="61" xfId="0" applyFont="1" applyFill="1" applyBorder="1" applyAlignment="1" applyProtection="1">
      <alignment/>
      <protection/>
    </xf>
    <xf numFmtId="2" fontId="6" fillId="3" borderId="61" xfId="0" applyNumberFormat="1" applyFont="1" applyFill="1" applyBorder="1" applyAlignment="1" applyProtection="1">
      <alignment/>
      <protection/>
    </xf>
    <xf numFmtId="0" fontId="6" fillId="3" borderId="88" xfId="0" applyFont="1" applyFill="1" applyBorder="1" applyAlignment="1" applyProtection="1">
      <alignment/>
      <protection/>
    </xf>
    <xf numFmtId="0" fontId="6" fillId="3" borderId="89" xfId="0" applyFont="1" applyFill="1" applyBorder="1" applyAlignment="1">
      <alignment/>
    </xf>
    <xf numFmtId="0" fontId="6" fillId="3" borderId="64" xfId="0" applyFont="1" applyFill="1" applyBorder="1" applyAlignment="1">
      <alignment/>
    </xf>
    <xf numFmtId="38" fontId="0" fillId="3" borderId="60" xfId="17" applyFill="1" applyBorder="1" applyAlignment="1">
      <alignment/>
    </xf>
    <xf numFmtId="38" fontId="0" fillId="3" borderId="90" xfId="17" applyFill="1" applyBorder="1" applyAlignment="1">
      <alignment/>
    </xf>
    <xf numFmtId="0" fontId="0" fillId="0" borderId="0" xfId="0" applyFill="1" applyAlignment="1">
      <alignment/>
    </xf>
    <xf numFmtId="178" fontId="0" fillId="3" borderId="0" xfId="0" applyNumberFormat="1" applyFill="1" applyAlignment="1">
      <alignment/>
    </xf>
    <xf numFmtId="38" fontId="0" fillId="3" borderId="0" xfId="0" applyNumberFormat="1" applyFill="1" applyAlignment="1">
      <alignment/>
    </xf>
    <xf numFmtId="0" fontId="10" fillId="2" borderId="0" xfId="22" applyFont="1" applyFill="1" applyBorder="1" applyAlignment="1">
      <alignment horizontal="center"/>
      <protection/>
    </xf>
    <xf numFmtId="0" fontId="10" fillId="2" borderId="54" xfId="22" applyFont="1" applyFill="1" applyBorder="1" applyAlignment="1">
      <alignment horizontal="right"/>
      <protection/>
    </xf>
    <xf numFmtId="0" fontId="0" fillId="2" borderId="0" xfId="22" applyFont="1" applyFill="1" applyBorder="1" applyAlignment="1">
      <alignment horizontal="center"/>
      <protection/>
    </xf>
    <xf numFmtId="0" fontId="0" fillId="2" borderId="54" xfId="22" applyFont="1" applyFill="1" applyBorder="1" applyAlignment="1">
      <alignment horizontal="right"/>
      <protection/>
    </xf>
    <xf numFmtId="0" fontId="14" fillId="2" borderId="0" xfId="0" applyFont="1" applyFill="1" applyAlignment="1">
      <alignment/>
    </xf>
    <xf numFmtId="0" fontId="0" fillId="2" borderId="0" xfId="0" applyFont="1" applyFill="1" applyAlignment="1">
      <alignment/>
    </xf>
    <xf numFmtId="0" fontId="14" fillId="2" borderId="0" xfId="21" applyFont="1" applyFill="1">
      <alignment/>
      <protection/>
    </xf>
    <xf numFmtId="0" fontId="12" fillId="2" borderId="54" xfId="16" applyFont="1" applyFill="1" applyBorder="1" applyAlignment="1">
      <alignment/>
    </xf>
    <xf numFmtId="0" fontId="12" fillId="2" borderId="0" xfId="16" applyFont="1" applyFill="1" applyBorder="1" applyAlignment="1">
      <alignment/>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177" fontId="0" fillId="2" borderId="0" xfId="0" applyNumberFormat="1" applyFill="1" applyAlignment="1" applyProtection="1">
      <alignment horizontal="left"/>
      <protection locked="0"/>
    </xf>
    <xf numFmtId="38" fontId="0" fillId="3" borderId="95" xfId="17" applyFill="1" applyBorder="1" applyAlignment="1">
      <alignment horizontal="center"/>
    </xf>
    <xf numFmtId="38" fontId="0" fillId="3" borderId="50" xfId="17" applyFill="1" applyBorder="1" applyAlignment="1">
      <alignment horizontal="center"/>
    </xf>
    <xf numFmtId="38" fontId="0" fillId="3" borderId="63" xfId="17" applyFill="1" applyBorder="1" applyAlignment="1">
      <alignment horizontal="center"/>
    </xf>
    <xf numFmtId="38" fontId="0" fillId="3" borderId="89" xfId="17" applyFill="1" applyBorder="1" applyAlignment="1">
      <alignment horizontal="center"/>
    </xf>
    <xf numFmtId="38" fontId="0" fillId="3" borderId="64" xfId="17" applyFill="1" applyBorder="1" applyAlignment="1">
      <alignment horizontal="center"/>
    </xf>
    <xf numFmtId="38" fontId="0" fillId="3" borderId="49" xfId="17" applyFill="1" applyBorder="1" applyAlignment="1">
      <alignment horizontal="center"/>
    </xf>
    <xf numFmtId="0" fontId="5" fillId="2" borderId="0" xfId="22" applyFont="1" applyFill="1" applyBorder="1" applyAlignment="1">
      <alignment horizontal="center"/>
      <protection/>
    </xf>
    <xf numFmtId="0" fontId="0" fillId="2" borderId="52" xfId="22" applyFont="1" applyFill="1" applyBorder="1" applyAlignment="1">
      <alignment horizontal="center"/>
      <protection/>
    </xf>
    <xf numFmtId="176" fontId="0" fillId="2" borderId="0" xfId="0" applyNumberFormat="1" applyFill="1" applyAlignment="1" applyProtection="1">
      <alignment horizontal="left"/>
      <protection locked="0"/>
    </xf>
    <xf numFmtId="0" fontId="11" fillId="2" borderId="0" xfId="16" applyFont="1" applyFill="1" applyBorder="1" applyAlignment="1">
      <alignment/>
    </xf>
    <xf numFmtId="0" fontId="11" fillId="2" borderId="54" xfId="16" applyFont="1" applyFill="1" applyBorder="1" applyAlignment="1">
      <alignment/>
    </xf>
    <xf numFmtId="0" fontId="0" fillId="3" borderId="96" xfId="0" applyFill="1" applyBorder="1" applyAlignment="1">
      <alignment horizontal="center" vertical="center"/>
    </xf>
    <xf numFmtId="0" fontId="0" fillId="3" borderId="60" xfId="0" applyFill="1" applyBorder="1" applyAlignment="1">
      <alignment horizontal="center" vertical="center"/>
    </xf>
    <xf numFmtId="185" fontId="0" fillId="3" borderId="0" xfId="0" applyNumberFormat="1" applyFont="1" applyFill="1" applyAlignment="1">
      <alignment/>
    </xf>
    <xf numFmtId="176" fontId="0" fillId="3" borderId="61" xfId="0" applyNumberFormat="1" applyFill="1" applyBorder="1" applyAlignment="1" applyProtection="1">
      <alignment horizontal="left" vertical="center"/>
      <protection/>
    </xf>
    <xf numFmtId="0" fontId="8" fillId="2" borderId="52" xfId="22" applyFont="1" applyFill="1" applyBorder="1" applyAlignment="1">
      <alignment horizontal="center"/>
      <protection/>
    </xf>
    <xf numFmtId="0" fontId="7" fillId="2" borderId="0" xfId="22" applyFont="1" applyFill="1" applyBorder="1" applyAlignment="1">
      <alignment horizontal="center"/>
      <protection/>
    </xf>
    <xf numFmtId="0" fontId="8" fillId="2" borderId="0" xfId="22" applyFont="1" applyFill="1" applyBorder="1" applyAlignment="1">
      <alignment horizontal="center"/>
      <protection/>
    </xf>
    <xf numFmtId="0" fontId="15" fillId="2" borderId="0" xfId="0" applyFont="1" applyFill="1" applyAlignment="1">
      <alignment/>
    </xf>
    <xf numFmtId="0" fontId="15" fillId="2" borderId="0" xfId="21" applyFont="1" applyFill="1">
      <alignment/>
      <protection/>
    </xf>
  </cellXfs>
  <cellStyles count="10">
    <cellStyle name="Normal" xfId="0"/>
    <cellStyle name="Percent" xfId="15"/>
    <cellStyle name="Hyperlink" xfId="16"/>
    <cellStyle name="Comma [0]" xfId="17"/>
    <cellStyle name="Comma" xfId="18"/>
    <cellStyle name="Currency [0]" xfId="19"/>
    <cellStyle name="Currency" xfId="20"/>
    <cellStyle name="標準_20020930営業譲渡 諸費用試算" xfId="21"/>
    <cellStyle name="標準_割賦金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
          <c:y val="0.02775"/>
          <c:w val="0.88425"/>
          <c:h val="0.9445"/>
        </c:manualLayout>
      </c:layout>
      <c:barChart>
        <c:barDir val="col"/>
        <c:grouping val="clustered"/>
        <c:varyColors val="0"/>
        <c:ser>
          <c:idx val="1"/>
          <c:order val="0"/>
          <c:tx>
            <c:strRef>
              <c:f>グラフ!$I$42</c:f>
              <c:strCache>
                <c:ptCount val="1"/>
                <c:pt idx="0">
                  <c:v>工事予定額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グラフ!$J$42:$AC$42</c:f>
              <c:numCache/>
            </c:numRef>
          </c:val>
        </c:ser>
        <c:ser>
          <c:idx val="0"/>
          <c:order val="1"/>
          <c:tx>
            <c:strRef>
              <c:f>グラフ!$I$43</c:f>
              <c:strCache>
                <c:ptCount val="1"/>
                <c:pt idx="0">
                  <c:v/>
                </c:pt>
              </c:strCache>
            </c:strRef>
          </c:tx>
          <c:spPr>
            <a:solidFill>
              <a:srgbClr val="FFFFFF"/>
            </a:solid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グラフ!$J$43:$AC$43</c:f>
              <c:numCache/>
            </c:numRef>
          </c:val>
        </c:ser>
        <c:ser>
          <c:idx val="6"/>
          <c:order val="2"/>
          <c:tx>
            <c:strRef>
              <c:f>グラフ!$I$44</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グラフ!$J$44:$AC$44</c:f>
              <c:numCache/>
            </c:numRef>
          </c:val>
        </c:ser>
        <c:ser>
          <c:idx val="7"/>
          <c:order val="3"/>
          <c:tx>
            <c:strRef>
              <c:f>グラフ!$I$45</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グラフ!$J$45:$AC$45</c:f>
              <c:numCache/>
            </c:numRef>
          </c:val>
        </c:ser>
        <c:axId val="18706638"/>
        <c:axId val="34142015"/>
      </c:barChart>
      <c:lineChart>
        <c:grouping val="standard"/>
        <c:varyColors val="0"/>
        <c:ser>
          <c:idx val="2"/>
          <c:order val="4"/>
          <c:tx>
            <c:strRef>
              <c:f>グラフ!$I$46</c:f>
              <c:strCache>
                <c:ptCount val="1"/>
                <c:pt idx="0">
                  <c:v>基本試算</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dPt>
            <c:idx val="17"/>
            <c:spPr>
              <a:ln w="12700">
                <a:solidFill>
                  <a:srgbClr val="00FF00"/>
                </a:solidFill>
              </a:ln>
            </c:spPr>
            <c:marker>
              <c:size val="5"/>
              <c:spPr>
                <a:solidFill>
                  <a:srgbClr val="FFFF00"/>
                </a:solidFill>
                <a:ln>
                  <a:solidFill>
                    <a:srgbClr val="00FF00"/>
                  </a:solidFill>
                </a:ln>
              </c:spPr>
            </c:marker>
          </c:dPt>
          <c:cat>
            <c:strRef>
              <c:f>グラフ!$J$41:$AC$41</c:f>
              <c:strCache/>
            </c:strRef>
          </c:cat>
          <c:val>
            <c:numRef>
              <c:f>グラフ!$J$46:$AC$46</c:f>
              <c:numCache/>
            </c:numRef>
          </c:val>
          <c:smooth val="0"/>
        </c:ser>
        <c:ser>
          <c:idx val="3"/>
          <c:order val="5"/>
          <c:tx>
            <c:strRef>
              <c:f>グラフ!$I$47</c:f>
              <c:strCache>
                <c:ptCount val="1"/>
                <c:pt idx="0">
                  <c:v>試算①</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グラフ!$J$47:$AC$47</c:f>
              <c:numCache/>
            </c:numRef>
          </c:val>
          <c:smooth val="0"/>
        </c:ser>
        <c:ser>
          <c:idx val="4"/>
          <c:order val="6"/>
          <c:tx>
            <c:strRef>
              <c:f>グラフ!$I$48</c:f>
              <c:strCache>
                <c:ptCount val="1"/>
                <c:pt idx="0">
                  <c:v>試算②</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FF"/>
                </a:solidFill>
              </a:ln>
            </c:spPr>
          </c:marker>
          <c:cat>
            <c:strRef>
              <c:f>グラフ!$J$41:$AC$41</c:f>
              <c:strCache/>
            </c:strRef>
          </c:cat>
          <c:val>
            <c:numRef>
              <c:f>グラフ!$J$48:$AC$48</c:f>
              <c:numCache/>
            </c:numRef>
          </c:val>
          <c:smooth val="0"/>
        </c:ser>
        <c:ser>
          <c:idx val="5"/>
          <c:order val="7"/>
          <c:tx>
            <c:strRef>
              <c:f>グラフ!$I$49</c:f>
              <c:strCache>
                <c:ptCount val="1"/>
                <c:pt idx="0">
                  <c:v>試算③</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グラフ!$J$49:$AC$49</c:f>
              <c:numCache/>
            </c:numRef>
          </c:val>
          <c:smooth val="0"/>
        </c:ser>
        <c:axId val="38842680"/>
        <c:axId val="14039801"/>
      </c:lineChart>
      <c:catAx>
        <c:axId val="18706638"/>
        <c:scaling>
          <c:orientation val="minMax"/>
        </c:scaling>
        <c:axPos val="b"/>
        <c:delete val="0"/>
        <c:numFmt formatCode="General" sourceLinked="1"/>
        <c:majorTickMark val="in"/>
        <c:minorTickMark val="none"/>
        <c:tickLblPos val="nextTo"/>
        <c:crossAx val="34142015"/>
        <c:crosses val="autoZero"/>
        <c:auto val="0"/>
        <c:lblOffset val="100"/>
        <c:noMultiLvlLbl val="0"/>
      </c:catAx>
      <c:valAx>
        <c:axId val="34142015"/>
        <c:scaling>
          <c:orientation val="minMax"/>
        </c:scaling>
        <c:axPos val="l"/>
        <c:delete val="0"/>
        <c:numFmt formatCode="General" sourceLinked="1"/>
        <c:majorTickMark val="in"/>
        <c:minorTickMark val="none"/>
        <c:tickLblPos val="nextTo"/>
        <c:crossAx val="18706638"/>
        <c:crossesAt val="1"/>
        <c:crossBetween val="between"/>
        <c:dispUnits/>
      </c:valAx>
      <c:catAx>
        <c:axId val="38842680"/>
        <c:scaling>
          <c:orientation val="minMax"/>
        </c:scaling>
        <c:axPos val="b"/>
        <c:delete val="1"/>
        <c:majorTickMark val="in"/>
        <c:minorTickMark val="none"/>
        <c:tickLblPos val="nextTo"/>
        <c:crossAx val="14039801"/>
        <c:crosses val="autoZero"/>
        <c:auto val="0"/>
        <c:lblOffset val="100"/>
        <c:noMultiLvlLbl val="0"/>
      </c:catAx>
      <c:valAx>
        <c:axId val="14039801"/>
        <c:scaling>
          <c:orientation val="minMax"/>
        </c:scaling>
        <c:axPos val="l"/>
        <c:delete val="0"/>
        <c:numFmt formatCode="General" sourceLinked="1"/>
        <c:majorTickMark val="in"/>
        <c:minorTickMark val="none"/>
        <c:tickLblPos val="nextTo"/>
        <c:crossAx val="38842680"/>
        <c:crosses val="max"/>
        <c:crossBetween val="between"/>
        <c:dispUnits/>
      </c:valAx>
      <c:spPr>
        <a:solidFill>
          <a:srgbClr val="FFFFFF"/>
        </a:solidFill>
        <a:ln w="12700">
          <a:solidFill>
            <a:srgbClr val="FFFFFF"/>
          </a:solidFill>
        </a:ln>
      </c:spPr>
    </c:plotArea>
    <c:legend>
      <c:legendPos val="l"/>
      <c:layout>
        <c:manualLayout>
          <c:xMode val="edge"/>
          <c:yMode val="edge"/>
          <c:x val="0.02375"/>
          <c:y val="0"/>
        </c:manualLayout>
      </c:layout>
      <c:overlay val="0"/>
    </c:legend>
    <c:plotVisOnly val="1"/>
    <c:dispBlanksAs val="gap"/>
    <c:showDLblsOverMax val="0"/>
  </c:chart>
  <c:spPr>
    <a:ln w="25400">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352425</xdr:colOff>
      <xdr:row>37</xdr:row>
      <xdr:rowOff>57150</xdr:rowOff>
    </xdr:from>
    <xdr:to>
      <xdr:col>20</xdr:col>
      <xdr:colOff>504825</xdr:colOff>
      <xdr:row>40</xdr:row>
      <xdr:rowOff>28575</xdr:rowOff>
    </xdr:to>
    <xdr:pic>
      <xdr:nvPicPr>
        <xdr:cNvPr id="1" name="Picture 1"/>
        <xdr:cNvPicPr preferRelativeResize="1">
          <a:picLocks noChangeAspect="1"/>
        </xdr:cNvPicPr>
      </xdr:nvPicPr>
      <xdr:blipFill>
        <a:blip r:embed="rId1"/>
        <a:stretch>
          <a:fillRect/>
        </a:stretch>
      </xdr:blipFill>
      <xdr:spPr>
        <a:xfrm>
          <a:off x="13973175" y="8562975"/>
          <a:ext cx="800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3</xdr:col>
      <xdr:colOff>0</xdr:colOff>
      <xdr:row>7</xdr:row>
      <xdr:rowOff>0</xdr:rowOff>
    </xdr:to>
    <xdr:sp>
      <xdr:nvSpPr>
        <xdr:cNvPr id="1" name="Line 1"/>
        <xdr:cNvSpPr>
          <a:spLocks/>
        </xdr:cNvSpPr>
      </xdr:nvSpPr>
      <xdr:spPr>
        <a:xfrm>
          <a:off x="752475" y="942975"/>
          <a:ext cx="800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238125</xdr:colOff>
      <xdr:row>33</xdr:row>
      <xdr:rowOff>85725</xdr:rowOff>
    </xdr:from>
    <xdr:to>
      <xdr:col>4</xdr:col>
      <xdr:colOff>200025</xdr:colOff>
      <xdr:row>37</xdr:row>
      <xdr:rowOff>76200</xdr:rowOff>
    </xdr:to>
    <xdr:pic>
      <xdr:nvPicPr>
        <xdr:cNvPr id="2" name="Picture 2"/>
        <xdr:cNvPicPr preferRelativeResize="1">
          <a:picLocks noChangeAspect="1"/>
        </xdr:cNvPicPr>
      </xdr:nvPicPr>
      <xdr:blipFill>
        <a:blip r:embed="rId1"/>
        <a:stretch>
          <a:fillRect/>
        </a:stretch>
      </xdr:blipFill>
      <xdr:spPr>
        <a:xfrm>
          <a:off x="1790700" y="5581650"/>
          <a:ext cx="8001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0</xdr:rowOff>
    </xdr:from>
    <xdr:to>
      <xdr:col>30</xdr:col>
      <xdr:colOff>85725</xdr:colOff>
      <xdr:row>73</xdr:row>
      <xdr:rowOff>0</xdr:rowOff>
    </xdr:to>
    <xdr:graphicFrame>
      <xdr:nvGraphicFramePr>
        <xdr:cNvPr id="1" name="Chart 1"/>
        <xdr:cNvGraphicFramePr/>
      </xdr:nvGraphicFramePr>
      <xdr:xfrm>
        <a:off x="57150" y="6467475"/>
        <a:ext cx="18354675" cy="5505450"/>
      </xdr:xfrm>
      <a:graphic>
        <a:graphicData uri="http://schemas.openxmlformats.org/drawingml/2006/chart">
          <c:chart xmlns:c="http://schemas.openxmlformats.org/drawingml/2006/chart" r:id="rId1"/>
        </a:graphicData>
      </a:graphic>
    </xdr:graphicFrame>
    <xdr:clientData/>
  </xdr:twoCellAnchor>
  <xdr:twoCellAnchor editAs="oneCell">
    <xdr:from>
      <xdr:col>20</xdr:col>
      <xdr:colOff>304800</xdr:colOff>
      <xdr:row>78</xdr:row>
      <xdr:rowOff>57150</xdr:rowOff>
    </xdr:from>
    <xdr:to>
      <xdr:col>21</xdr:col>
      <xdr:colOff>581025</xdr:colOff>
      <xdr:row>81</xdr:row>
      <xdr:rowOff>95250</xdr:rowOff>
    </xdr:to>
    <xdr:pic>
      <xdr:nvPicPr>
        <xdr:cNvPr id="2" name="Picture 2"/>
        <xdr:cNvPicPr preferRelativeResize="1">
          <a:picLocks noChangeAspect="1"/>
        </xdr:cNvPicPr>
      </xdr:nvPicPr>
      <xdr:blipFill>
        <a:blip r:embed="rId2"/>
        <a:stretch>
          <a:fillRect/>
        </a:stretch>
      </xdr:blipFill>
      <xdr:spPr>
        <a:xfrm>
          <a:off x="11258550" y="12963525"/>
          <a:ext cx="1019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2_0.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71"/>
  <sheetViews>
    <sheetView tabSelected="1" zoomScale="75" zoomScaleNormal="75" workbookViewId="0" topLeftCell="A1">
      <pane xSplit="2" topLeftCell="C1" activePane="topRight" state="frozen"/>
      <selection pane="topLeft" activeCell="A4" sqref="A4"/>
      <selection pane="topRight" activeCell="B2" sqref="B2"/>
    </sheetView>
  </sheetViews>
  <sheetFormatPr defaultColWidth="9.00390625" defaultRowHeight="13.5"/>
  <cols>
    <col min="1" max="1" width="0.875" style="0" customWidth="1"/>
    <col min="2" max="2" width="24.875" style="0" customWidth="1"/>
    <col min="3" max="3" width="36.375" style="0" customWidth="1"/>
    <col min="4" max="4" width="4.75390625" style="0" hidden="1" customWidth="1"/>
    <col min="5" max="6" width="3.25390625" style="0" customWidth="1"/>
    <col min="7" max="7" width="7.125" style="0" customWidth="1"/>
    <col min="8" max="8" width="9.50390625" style="0" bestFit="1" customWidth="1"/>
    <col min="9" max="28" width="8.50390625" style="0" customWidth="1"/>
  </cols>
  <sheetData>
    <row r="1" spans="1:29" ht="21.75" customHeight="1">
      <c r="A1" s="1"/>
      <c r="B1" s="2" t="s">
        <v>0</v>
      </c>
      <c r="C1" s="1"/>
      <c r="D1" s="1"/>
      <c r="E1" s="1"/>
      <c r="F1" s="1"/>
      <c r="G1" s="3"/>
      <c r="H1" s="1"/>
      <c r="I1" s="1"/>
      <c r="J1" s="1"/>
      <c r="K1" s="1"/>
      <c r="L1" s="1"/>
      <c r="M1" s="1"/>
      <c r="N1" s="1"/>
      <c r="O1" s="1"/>
      <c r="P1" s="1"/>
      <c r="Q1" s="1"/>
      <c r="R1" s="1"/>
      <c r="S1" s="1"/>
      <c r="T1" s="1"/>
      <c r="U1" s="1"/>
      <c r="V1" s="1"/>
      <c r="W1" s="1"/>
      <c r="X1" s="1"/>
      <c r="Y1" s="1"/>
      <c r="Z1" s="1"/>
      <c r="AA1" s="1"/>
      <c r="AB1" s="1"/>
      <c r="AC1" s="1"/>
    </row>
    <row r="2" spans="1:29" ht="18" customHeight="1">
      <c r="A2" s="1"/>
      <c r="B2" s="1"/>
      <c r="C2" s="4" t="s">
        <v>119</v>
      </c>
      <c r="F2" s="3"/>
      <c r="G2" s="3"/>
      <c r="H2" s="5" t="s">
        <v>1</v>
      </c>
      <c r="I2" s="228">
        <v>38473</v>
      </c>
      <c r="J2" s="228"/>
      <c r="K2" s="6"/>
      <c r="L2" s="5" t="s">
        <v>2</v>
      </c>
      <c r="M2" s="237">
        <v>38473</v>
      </c>
      <c r="N2" s="237"/>
      <c r="O2" s="5" t="s">
        <v>3</v>
      </c>
      <c r="P2" s="7" t="s">
        <v>4</v>
      </c>
      <c r="Q2" s="1"/>
      <c r="R2" s="1"/>
      <c r="S2" s="1"/>
      <c r="T2" s="1"/>
      <c r="U2" s="1"/>
      <c r="V2" s="1"/>
      <c r="W2" s="1"/>
      <c r="X2" s="1"/>
      <c r="Y2" s="1"/>
      <c r="Z2" s="1"/>
      <c r="AA2" s="1"/>
      <c r="AB2" s="1"/>
      <c r="AC2" s="1"/>
    </row>
    <row r="3" spans="1:29" ht="18"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8" customHeight="1">
      <c r="A4" s="1"/>
      <c r="B4" s="224" t="s">
        <v>5</v>
      </c>
      <c r="C4" s="226" t="s">
        <v>6</v>
      </c>
      <c r="D4" s="8" t="s">
        <v>7</v>
      </c>
      <c r="E4" s="220" t="s">
        <v>8</v>
      </c>
      <c r="F4" s="220"/>
      <c r="G4" s="220" t="s">
        <v>9</v>
      </c>
      <c r="H4" s="221"/>
      <c r="I4" s="9">
        <f>I2+366</f>
        <v>38839</v>
      </c>
      <c r="J4" s="10">
        <f aca="true" t="shared" si="0" ref="J4:AB4">I4+366</f>
        <v>39205</v>
      </c>
      <c r="K4" s="10">
        <f t="shared" si="0"/>
        <v>39571</v>
      </c>
      <c r="L4" s="10">
        <f t="shared" si="0"/>
        <v>39937</v>
      </c>
      <c r="M4" s="10">
        <f t="shared" si="0"/>
        <v>40303</v>
      </c>
      <c r="N4" s="10">
        <f t="shared" si="0"/>
        <v>40669</v>
      </c>
      <c r="O4" s="10">
        <f t="shared" si="0"/>
        <v>41035</v>
      </c>
      <c r="P4" s="10">
        <f t="shared" si="0"/>
        <v>41401</v>
      </c>
      <c r="Q4" s="10">
        <f t="shared" si="0"/>
        <v>41767</v>
      </c>
      <c r="R4" s="11">
        <f t="shared" si="0"/>
        <v>42133</v>
      </c>
      <c r="S4" s="9">
        <f t="shared" si="0"/>
        <v>42499</v>
      </c>
      <c r="T4" s="10">
        <f t="shared" si="0"/>
        <v>42865</v>
      </c>
      <c r="U4" s="10">
        <f t="shared" si="0"/>
        <v>43231</v>
      </c>
      <c r="V4" s="10">
        <f t="shared" si="0"/>
        <v>43597</v>
      </c>
      <c r="W4" s="10">
        <f t="shared" si="0"/>
        <v>43963</v>
      </c>
      <c r="X4" s="10">
        <f t="shared" si="0"/>
        <v>44329</v>
      </c>
      <c r="Y4" s="10">
        <f t="shared" si="0"/>
        <v>44695</v>
      </c>
      <c r="Z4" s="10">
        <f t="shared" si="0"/>
        <v>45061</v>
      </c>
      <c r="AA4" s="10">
        <f t="shared" si="0"/>
        <v>45427</v>
      </c>
      <c r="AB4" s="12">
        <f t="shared" si="0"/>
        <v>45793</v>
      </c>
      <c r="AC4" s="1"/>
    </row>
    <row r="5" spans="1:29" ht="18" customHeight="1" thickBot="1">
      <c r="A5" s="1"/>
      <c r="B5" s="225"/>
      <c r="C5" s="227"/>
      <c r="D5" s="13" t="s">
        <v>10</v>
      </c>
      <c r="E5" s="222"/>
      <c r="F5" s="222"/>
      <c r="G5" s="222"/>
      <c r="H5" s="223"/>
      <c r="I5" s="14">
        <v>1</v>
      </c>
      <c r="J5" s="15">
        <f aca="true" t="shared" si="1" ref="J5:AB5">I5+1</f>
        <v>2</v>
      </c>
      <c r="K5" s="15">
        <f t="shared" si="1"/>
        <v>3</v>
      </c>
      <c r="L5" s="15">
        <f t="shared" si="1"/>
        <v>4</v>
      </c>
      <c r="M5" s="15">
        <f t="shared" si="1"/>
        <v>5</v>
      </c>
      <c r="N5" s="15">
        <f t="shared" si="1"/>
        <v>6</v>
      </c>
      <c r="O5" s="15">
        <f t="shared" si="1"/>
        <v>7</v>
      </c>
      <c r="P5" s="15">
        <f t="shared" si="1"/>
        <v>8</v>
      </c>
      <c r="Q5" s="15">
        <f t="shared" si="1"/>
        <v>9</v>
      </c>
      <c r="R5" s="16">
        <f t="shared" si="1"/>
        <v>10</v>
      </c>
      <c r="S5" s="14">
        <f t="shared" si="1"/>
        <v>11</v>
      </c>
      <c r="T5" s="15">
        <f t="shared" si="1"/>
        <v>12</v>
      </c>
      <c r="U5" s="15">
        <f t="shared" si="1"/>
        <v>13</v>
      </c>
      <c r="V5" s="15">
        <f t="shared" si="1"/>
        <v>14</v>
      </c>
      <c r="W5" s="15">
        <f t="shared" si="1"/>
        <v>15</v>
      </c>
      <c r="X5" s="15">
        <f t="shared" si="1"/>
        <v>16</v>
      </c>
      <c r="Y5" s="15">
        <f t="shared" si="1"/>
        <v>17</v>
      </c>
      <c r="Z5" s="15">
        <f t="shared" si="1"/>
        <v>18</v>
      </c>
      <c r="AA5" s="15">
        <f t="shared" si="1"/>
        <v>19</v>
      </c>
      <c r="AB5" s="17">
        <f t="shared" si="1"/>
        <v>20</v>
      </c>
      <c r="AC5" s="1"/>
    </row>
    <row r="6" spans="1:29" ht="18" customHeight="1">
      <c r="A6" s="1"/>
      <c r="B6" s="18" t="s">
        <v>11</v>
      </c>
      <c r="C6" s="19"/>
      <c r="D6" s="20"/>
      <c r="E6" s="21"/>
      <c r="F6" s="21"/>
      <c r="G6" s="21"/>
      <c r="H6" s="22"/>
      <c r="I6" s="23"/>
      <c r="J6" s="21"/>
      <c r="K6" s="21"/>
      <c r="L6" s="21"/>
      <c r="M6" s="21"/>
      <c r="N6" s="21"/>
      <c r="O6" s="21"/>
      <c r="P6" s="21"/>
      <c r="Q6" s="21"/>
      <c r="R6" s="22"/>
      <c r="S6" s="23"/>
      <c r="T6" s="21"/>
      <c r="U6" s="21"/>
      <c r="V6" s="21"/>
      <c r="W6" s="21"/>
      <c r="X6" s="21"/>
      <c r="Y6" s="21"/>
      <c r="Z6" s="21"/>
      <c r="AA6" s="21"/>
      <c r="AB6" s="24"/>
      <c r="AC6" s="1"/>
    </row>
    <row r="7" spans="1:29" ht="18" customHeight="1">
      <c r="A7" s="1"/>
      <c r="B7" s="25" t="s">
        <v>12</v>
      </c>
      <c r="C7" s="26" t="s">
        <v>13</v>
      </c>
      <c r="D7" s="27"/>
      <c r="E7" s="28"/>
      <c r="F7" s="28">
        <v>10</v>
      </c>
      <c r="G7" s="28"/>
      <c r="H7" s="29">
        <v>8800</v>
      </c>
      <c r="I7" s="30"/>
      <c r="J7" s="28"/>
      <c r="K7" s="28"/>
      <c r="L7" s="28"/>
      <c r="M7" s="28"/>
      <c r="N7" s="28"/>
      <c r="O7" s="28"/>
      <c r="P7" s="28"/>
      <c r="Q7" s="28"/>
      <c r="R7" s="29">
        <v>8800</v>
      </c>
      <c r="S7" s="30"/>
      <c r="T7" s="28"/>
      <c r="U7" s="28"/>
      <c r="V7" s="28"/>
      <c r="W7" s="28"/>
      <c r="X7" s="28"/>
      <c r="Y7" s="28"/>
      <c r="Z7" s="28"/>
      <c r="AA7" s="28"/>
      <c r="AB7" s="31">
        <v>8800</v>
      </c>
      <c r="AC7" s="1"/>
    </row>
    <row r="8" spans="1:29" ht="18" customHeight="1">
      <c r="A8" s="1"/>
      <c r="B8" s="25" t="s">
        <v>14</v>
      </c>
      <c r="C8" s="26" t="s">
        <v>15</v>
      </c>
      <c r="D8" s="27"/>
      <c r="E8" s="28"/>
      <c r="F8" s="28">
        <v>3</v>
      </c>
      <c r="G8" s="28"/>
      <c r="H8" s="29">
        <v>850</v>
      </c>
      <c r="I8" s="30"/>
      <c r="J8" s="28"/>
      <c r="K8" s="28"/>
      <c r="L8" s="28">
        <v>850</v>
      </c>
      <c r="M8" s="28"/>
      <c r="N8" s="28"/>
      <c r="O8" s="28">
        <v>850</v>
      </c>
      <c r="P8" s="28"/>
      <c r="Q8" s="28"/>
      <c r="R8" s="29">
        <v>850</v>
      </c>
      <c r="S8" s="30"/>
      <c r="T8" s="28"/>
      <c r="U8" s="28"/>
      <c r="V8" s="28">
        <v>850</v>
      </c>
      <c r="W8" s="28"/>
      <c r="X8" s="28"/>
      <c r="Y8" s="28">
        <v>850</v>
      </c>
      <c r="Z8" s="28"/>
      <c r="AA8" s="28"/>
      <c r="AB8" s="31">
        <v>850</v>
      </c>
      <c r="AC8" s="1"/>
    </row>
    <row r="9" spans="1:29" ht="18" customHeight="1">
      <c r="A9" s="1"/>
      <c r="B9" s="25" t="s">
        <v>16</v>
      </c>
      <c r="C9" s="26" t="s">
        <v>17</v>
      </c>
      <c r="D9" s="27"/>
      <c r="E9" s="28">
        <v>10</v>
      </c>
      <c r="F9" s="28">
        <v>5</v>
      </c>
      <c r="G9" s="28">
        <v>3500</v>
      </c>
      <c r="H9" s="29">
        <v>700</v>
      </c>
      <c r="I9" s="30"/>
      <c r="J9" s="28"/>
      <c r="K9" s="28"/>
      <c r="L9" s="28"/>
      <c r="M9" s="28"/>
      <c r="N9" s="28"/>
      <c r="O9" s="28"/>
      <c r="P9" s="28"/>
      <c r="Q9" s="28"/>
      <c r="R9" s="29">
        <v>3500</v>
      </c>
      <c r="S9" s="30"/>
      <c r="T9" s="28"/>
      <c r="U9" s="28"/>
      <c r="V9" s="28"/>
      <c r="W9" s="28">
        <v>700</v>
      </c>
      <c r="X9" s="28"/>
      <c r="Y9" s="28"/>
      <c r="Z9" s="28"/>
      <c r="AA9" s="28"/>
      <c r="AB9" s="31">
        <v>3500</v>
      </c>
      <c r="AC9" s="1"/>
    </row>
    <row r="10" spans="1:29" ht="18" customHeight="1">
      <c r="A10" s="1"/>
      <c r="B10" s="25" t="s">
        <v>18</v>
      </c>
      <c r="C10" s="26" t="s">
        <v>19</v>
      </c>
      <c r="D10" s="27"/>
      <c r="E10" s="28"/>
      <c r="F10" s="28">
        <v>10</v>
      </c>
      <c r="G10" s="28"/>
      <c r="H10" s="29">
        <v>1100</v>
      </c>
      <c r="I10" s="30"/>
      <c r="J10" s="28"/>
      <c r="K10" s="28"/>
      <c r="L10" s="28"/>
      <c r="M10" s="28"/>
      <c r="N10" s="28"/>
      <c r="O10" s="28"/>
      <c r="P10" s="28"/>
      <c r="Q10" s="28"/>
      <c r="R10" s="29">
        <v>1100</v>
      </c>
      <c r="S10" s="30"/>
      <c r="T10" s="28"/>
      <c r="U10" s="28"/>
      <c r="V10" s="28"/>
      <c r="W10" s="28"/>
      <c r="X10" s="28"/>
      <c r="Y10" s="28"/>
      <c r="Z10" s="28"/>
      <c r="AA10" s="28"/>
      <c r="AB10" s="31">
        <v>1100</v>
      </c>
      <c r="AC10" s="1"/>
    </row>
    <row r="11" spans="1:29" ht="18" customHeight="1">
      <c r="A11" s="1"/>
      <c r="B11" s="25" t="s">
        <v>20</v>
      </c>
      <c r="C11" s="26" t="s">
        <v>21</v>
      </c>
      <c r="D11" s="27"/>
      <c r="E11" s="28"/>
      <c r="F11" s="28">
        <v>10</v>
      </c>
      <c r="G11" s="28"/>
      <c r="H11" s="29">
        <v>2000</v>
      </c>
      <c r="I11" s="30"/>
      <c r="J11" s="28"/>
      <c r="K11" s="28"/>
      <c r="L11" s="28"/>
      <c r="M11" s="28"/>
      <c r="N11" s="28"/>
      <c r="O11" s="28"/>
      <c r="P11" s="28"/>
      <c r="Q11" s="28"/>
      <c r="R11" s="29">
        <v>2000</v>
      </c>
      <c r="S11" s="30"/>
      <c r="T11" s="28"/>
      <c r="U11" s="28"/>
      <c r="V11" s="28"/>
      <c r="W11" s="28"/>
      <c r="X11" s="28"/>
      <c r="Y11" s="28"/>
      <c r="Z11" s="28"/>
      <c r="AA11" s="28"/>
      <c r="AB11" s="31">
        <v>2000</v>
      </c>
      <c r="AC11" s="1"/>
    </row>
    <row r="12" spans="1:29" ht="18" customHeight="1">
      <c r="A12" s="1"/>
      <c r="B12" s="25" t="s">
        <v>22</v>
      </c>
      <c r="C12" s="26" t="s">
        <v>23</v>
      </c>
      <c r="D12" s="27"/>
      <c r="E12" s="28"/>
      <c r="F12" s="28">
        <v>10</v>
      </c>
      <c r="G12" s="28"/>
      <c r="H12" s="29">
        <v>2300</v>
      </c>
      <c r="I12" s="30"/>
      <c r="J12" s="28"/>
      <c r="K12" s="28"/>
      <c r="L12" s="28"/>
      <c r="M12" s="28"/>
      <c r="N12" s="28"/>
      <c r="O12" s="28"/>
      <c r="P12" s="28"/>
      <c r="Q12" s="28"/>
      <c r="R12" s="29">
        <v>2300</v>
      </c>
      <c r="S12" s="30"/>
      <c r="T12" s="28"/>
      <c r="U12" s="28"/>
      <c r="V12" s="28"/>
      <c r="W12" s="28"/>
      <c r="X12" s="28"/>
      <c r="Y12" s="28"/>
      <c r="Z12" s="28"/>
      <c r="AA12" s="28"/>
      <c r="AB12" s="31">
        <v>2300</v>
      </c>
      <c r="AC12" s="1"/>
    </row>
    <row r="13" spans="1:29" ht="18" customHeight="1">
      <c r="A13" s="1"/>
      <c r="B13" s="25" t="s">
        <v>24</v>
      </c>
      <c r="C13" s="26" t="s">
        <v>25</v>
      </c>
      <c r="D13" s="27"/>
      <c r="E13" s="28"/>
      <c r="F13" s="28">
        <v>10</v>
      </c>
      <c r="G13" s="28"/>
      <c r="H13" s="29">
        <v>1000</v>
      </c>
      <c r="I13" s="30"/>
      <c r="J13" s="28"/>
      <c r="K13" s="28"/>
      <c r="L13" s="28"/>
      <c r="M13" s="28"/>
      <c r="N13" s="28"/>
      <c r="O13" s="28"/>
      <c r="P13" s="28"/>
      <c r="Q13" s="28"/>
      <c r="R13" s="29">
        <v>1000</v>
      </c>
      <c r="S13" s="30"/>
      <c r="T13" s="28"/>
      <c r="U13" s="28"/>
      <c r="V13" s="28"/>
      <c r="W13" s="28"/>
      <c r="X13" s="28"/>
      <c r="Y13" s="28"/>
      <c r="Z13" s="28"/>
      <c r="AA13" s="28"/>
      <c r="AB13" s="31">
        <v>1000</v>
      </c>
      <c r="AC13" s="1"/>
    </row>
    <row r="14" spans="1:29" ht="18" customHeight="1">
      <c r="A14" s="1"/>
      <c r="B14" s="32" t="s">
        <v>26</v>
      </c>
      <c r="C14" s="33"/>
      <c r="D14" s="34"/>
      <c r="E14" s="35"/>
      <c r="F14" s="35">
        <v>10</v>
      </c>
      <c r="G14" s="35"/>
      <c r="H14" s="36">
        <v>1900</v>
      </c>
      <c r="I14" s="37"/>
      <c r="J14" s="35"/>
      <c r="K14" s="35"/>
      <c r="L14" s="35"/>
      <c r="M14" s="35"/>
      <c r="N14" s="35"/>
      <c r="O14" s="35"/>
      <c r="P14" s="35"/>
      <c r="Q14" s="35"/>
      <c r="R14" s="36">
        <v>1900</v>
      </c>
      <c r="S14" s="37"/>
      <c r="T14" s="35"/>
      <c r="U14" s="35"/>
      <c r="V14" s="35"/>
      <c r="W14" s="35"/>
      <c r="X14" s="35"/>
      <c r="Y14" s="35"/>
      <c r="Z14" s="35"/>
      <c r="AA14" s="35"/>
      <c r="AB14" s="38">
        <v>1900</v>
      </c>
      <c r="AC14" s="1"/>
    </row>
    <row r="15" spans="1:29" ht="18" customHeight="1">
      <c r="A15" s="1"/>
      <c r="B15" s="39" t="s">
        <v>27</v>
      </c>
      <c r="C15" s="40"/>
      <c r="D15" s="41"/>
      <c r="E15" s="42"/>
      <c r="F15" s="42"/>
      <c r="G15" s="42"/>
      <c r="H15" s="43"/>
      <c r="I15" s="44"/>
      <c r="J15" s="42"/>
      <c r="K15" s="42"/>
      <c r="L15" s="42"/>
      <c r="M15" s="42"/>
      <c r="N15" s="42"/>
      <c r="O15" s="42"/>
      <c r="P15" s="42"/>
      <c r="Q15" s="42"/>
      <c r="R15" s="43"/>
      <c r="S15" s="44"/>
      <c r="T15" s="42"/>
      <c r="U15" s="42"/>
      <c r="V15" s="42"/>
      <c r="W15" s="42"/>
      <c r="X15" s="42"/>
      <c r="Y15" s="42"/>
      <c r="Z15" s="42"/>
      <c r="AA15" s="42"/>
      <c r="AB15" s="45"/>
      <c r="AC15" s="1"/>
    </row>
    <row r="16" spans="1:29" ht="18" customHeight="1">
      <c r="A16" s="1"/>
      <c r="B16" s="25" t="s">
        <v>28</v>
      </c>
      <c r="C16" s="26" t="s">
        <v>29</v>
      </c>
      <c r="D16" s="27"/>
      <c r="E16" s="28"/>
      <c r="F16" s="21">
        <v>10</v>
      </c>
      <c r="G16" s="28"/>
      <c r="H16" s="29">
        <v>570</v>
      </c>
      <c r="I16" s="30"/>
      <c r="J16" s="28"/>
      <c r="K16" s="28"/>
      <c r="L16" s="28"/>
      <c r="M16" s="28"/>
      <c r="N16" s="28"/>
      <c r="O16" s="28"/>
      <c r="P16" s="28"/>
      <c r="Q16" s="28"/>
      <c r="R16" s="29">
        <v>570</v>
      </c>
      <c r="S16" s="30"/>
      <c r="T16" s="28"/>
      <c r="U16" s="28"/>
      <c r="V16" s="28"/>
      <c r="W16" s="28"/>
      <c r="X16" s="28"/>
      <c r="Y16" s="28"/>
      <c r="Z16" s="28"/>
      <c r="AA16" s="28"/>
      <c r="AB16" s="31">
        <v>570</v>
      </c>
      <c r="AC16" s="1"/>
    </row>
    <row r="17" spans="1:29" ht="18" customHeight="1">
      <c r="A17" s="1"/>
      <c r="B17" s="25" t="s">
        <v>30</v>
      </c>
      <c r="C17" s="26" t="s">
        <v>31</v>
      </c>
      <c r="D17" s="27"/>
      <c r="E17" s="28"/>
      <c r="F17" s="28">
        <v>16</v>
      </c>
      <c r="G17" s="28"/>
      <c r="H17" s="29">
        <v>800</v>
      </c>
      <c r="I17" s="30"/>
      <c r="J17" s="28"/>
      <c r="K17" s="28"/>
      <c r="L17" s="28"/>
      <c r="M17" s="28"/>
      <c r="N17" s="28"/>
      <c r="O17" s="28"/>
      <c r="P17" s="28"/>
      <c r="Q17" s="28"/>
      <c r="R17" s="29"/>
      <c r="S17" s="30"/>
      <c r="T17" s="28"/>
      <c r="U17" s="28"/>
      <c r="V17" s="28"/>
      <c r="W17" s="28"/>
      <c r="X17" s="28">
        <v>800</v>
      </c>
      <c r="Y17" s="28"/>
      <c r="Z17" s="28"/>
      <c r="AA17" s="28"/>
      <c r="AB17" s="31"/>
      <c r="AC17" s="1"/>
    </row>
    <row r="18" spans="1:29" ht="18" customHeight="1">
      <c r="A18" s="1"/>
      <c r="B18" s="25" t="s">
        <v>32</v>
      </c>
      <c r="C18" s="26" t="s">
        <v>33</v>
      </c>
      <c r="D18" s="27"/>
      <c r="E18" s="28"/>
      <c r="F18" s="28">
        <v>25</v>
      </c>
      <c r="G18" s="28"/>
      <c r="H18" s="29">
        <v>800</v>
      </c>
      <c r="I18" s="30"/>
      <c r="J18" s="28"/>
      <c r="K18" s="28"/>
      <c r="L18" s="28"/>
      <c r="M18" s="28"/>
      <c r="N18" s="28"/>
      <c r="O18" s="28"/>
      <c r="P18" s="28"/>
      <c r="Q18" s="28"/>
      <c r="R18" s="29"/>
      <c r="S18" s="30"/>
      <c r="T18" s="28"/>
      <c r="U18" s="28"/>
      <c r="V18" s="28"/>
      <c r="W18" s="28"/>
      <c r="X18" s="28"/>
      <c r="Y18" s="28"/>
      <c r="Z18" s="28"/>
      <c r="AA18" s="28"/>
      <c r="AB18" s="31"/>
      <c r="AC18" s="1"/>
    </row>
    <row r="19" spans="1:29" ht="18" customHeight="1">
      <c r="A19" s="1"/>
      <c r="B19" s="25" t="s">
        <v>34</v>
      </c>
      <c r="C19" s="26" t="s">
        <v>33</v>
      </c>
      <c r="D19" s="27"/>
      <c r="E19" s="28"/>
      <c r="F19" s="28">
        <v>25</v>
      </c>
      <c r="G19" s="28"/>
      <c r="H19" s="29">
        <v>1500</v>
      </c>
      <c r="I19" s="30"/>
      <c r="J19" s="28"/>
      <c r="K19" s="28"/>
      <c r="L19" s="28"/>
      <c r="M19" s="28"/>
      <c r="N19" s="28"/>
      <c r="O19" s="28"/>
      <c r="P19" s="28"/>
      <c r="Q19" s="28"/>
      <c r="R19" s="29"/>
      <c r="S19" s="30"/>
      <c r="T19" s="28"/>
      <c r="U19" s="28"/>
      <c r="V19" s="28"/>
      <c r="W19" s="28"/>
      <c r="X19" s="28"/>
      <c r="Y19" s="28"/>
      <c r="Z19" s="28"/>
      <c r="AA19" s="28"/>
      <c r="AB19" s="31"/>
      <c r="AC19" s="1"/>
    </row>
    <row r="20" spans="1:29" ht="18" customHeight="1">
      <c r="A20" s="1"/>
      <c r="B20" s="25" t="s">
        <v>35</v>
      </c>
      <c r="C20" s="26" t="s">
        <v>33</v>
      </c>
      <c r="D20" s="27"/>
      <c r="E20" s="28"/>
      <c r="F20" s="28">
        <v>30</v>
      </c>
      <c r="G20" s="28"/>
      <c r="H20" s="29">
        <v>20000</v>
      </c>
      <c r="I20" s="30"/>
      <c r="J20" s="28"/>
      <c r="K20" s="28"/>
      <c r="L20" s="28"/>
      <c r="M20" s="28"/>
      <c r="N20" s="28"/>
      <c r="O20" s="28"/>
      <c r="P20" s="28"/>
      <c r="Q20" s="28"/>
      <c r="R20" s="29"/>
      <c r="S20" s="30"/>
      <c r="T20" s="28"/>
      <c r="U20" s="28"/>
      <c r="V20" s="28"/>
      <c r="W20" s="28"/>
      <c r="X20" s="28"/>
      <c r="Y20" s="28"/>
      <c r="Z20" s="28"/>
      <c r="AA20" s="28"/>
      <c r="AB20" s="31"/>
      <c r="AC20" s="1"/>
    </row>
    <row r="21" spans="1:29" ht="18" customHeight="1">
      <c r="A21" s="1"/>
      <c r="B21" s="46" t="s">
        <v>26</v>
      </c>
      <c r="C21" s="47"/>
      <c r="D21" s="48"/>
      <c r="E21" s="49"/>
      <c r="F21" s="49"/>
      <c r="G21" s="49"/>
      <c r="H21" s="50"/>
      <c r="I21" s="51"/>
      <c r="J21" s="49"/>
      <c r="K21" s="49"/>
      <c r="L21" s="49"/>
      <c r="M21" s="49"/>
      <c r="N21" s="49"/>
      <c r="O21" s="49"/>
      <c r="P21" s="49"/>
      <c r="Q21" s="49"/>
      <c r="R21" s="50"/>
      <c r="S21" s="51"/>
      <c r="T21" s="49"/>
      <c r="U21" s="49"/>
      <c r="V21" s="49"/>
      <c r="W21" s="49"/>
      <c r="X21" s="49"/>
      <c r="Y21" s="49"/>
      <c r="Z21" s="49"/>
      <c r="AA21" s="49"/>
      <c r="AB21" s="52"/>
      <c r="AC21" s="1"/>
    </row>
    <row r="22" spans="1:29" ht="18" customHeight="1">
      <c r="A22" s="1"/>
      <c r="B22" s="18" t="s">
        <v>36</v>
      </c>
      <c r="C22" s="19"/>
      <c r="D22" s="20"/>
      <c r="E22" s="21"/>
      <c r="F22" s="21"/>
      <c r="G22" s="21"/>
      <c r="H22" s="22"/>
      <c r="I22" s="23"/>
      <c r="J22" s="21"/>
      <c r="K22" s="21"/>
      <c r="L22" s="21"/>
      <c r="M22" s="21"/>
      <c r="N22" s="21"/>
      <c r="O22" s="21"/>
      <c r="P22" s="21"/>
      <c r="Q22" s="21"/>
      <c r="R22" s="22"/>
      <c r="S22" s="23"/>
      <c r="T22" s="21"/>
      <c r="U22" s="21"/>
      <c r="V22" s="21"/>
      <c r="W22" s="21"/>
      <c r="X22" s="21"/>
      <c r="Y22" s="21"/>
      <c r="Z22" s="21"/>
      <c r="AA22" s="21"/>
      <c r="AB22" s="24"/>
      <c r="AC22" s="1"/>
    </row>
    <row r="23" spans="1:29" ht="18" customHeight="1">
      <c r="A23" s="1"/>
      <c r="B23" s="25" t="s">
        <v>37</v>
      </c>
      <c r="C23" s="26" t="s">
        <v>38</v>
      </c>
      <c r="D23" s="27"/>
      <c r="E23" s="28"/>
      <c r="F23" s="28">
        <v>20</v>
      </c>
      <c r="G23" s="28"/>
      <c r="H23" s="29">
        <v>17000</v>
      </c>
      <c r="I23" s="30"/>
      <c r="J23" s="28"/>
      <c r="K23" s="28"/>
      <c r="L23" s="28"/>
      <c r="M23" s="28"/>
      <c r="N23" s="28"/>
      <c r="O23" s="28"/>
      <c r="P23" s="28"/>
      <c r="Q23" s="28"/>
      <c r="R23" s="29"/>
      <c r="S23" s="30"/>
      <c r="T23" s="28"/>
      <c r="U23" s="28"/>
      <c r="V23" s="28"/>
      <c r="W23" s="28"/>
      <c r="X23" s="28"/>
      <c r="Y23" s="28"/>
      <c r="Z23" s="28"/>
      <c r="AA23" s="28"/>
      <c r="AB23" s="31">
        <v>17000</v>
      </c>
      <c r="AC23" s="1"/>
    </row>
    <row r="24" spans="1:29" ht="18" customHeight="1">
      <c r="A24" s="1"/>
      <c r="B24" s="25" t="s">
        <v>39</v>
      </c>
      <c r="C24" s="26" t="s">
        <v>40</v>
      </c>
      <c r="D24" s="27"/>
      <c r="E24" s="28">
        <v>4</v>
      </c>
      <c r="F24" s="28">
        <v>12</v>
      </c>
      <c r="G24" s="28">
        <v>300</v>
      </c>
      <c r="H24" s="29">
        <v>3000</v>
      </c>
      <c r="I24" s="30"/>
      <c r="J24" s="28"/>
      <c r="K24" s="28"/>
      <c r="L24" s="28">
        <v>300</v>
      </c>
      <c r="M24" s="28"/>
      <c r="N24" s="28"/>
      <c r="O24" s="28"/>
      <c r="P24" s="28">
        <v>300</v>
      </c>
      <c r="Q24" s="28"/>
      <c r="R24" s="29"/>
      <c r="S24" s="30"/>
      <c r="T24" s="28">
        <v>3000</v>
      </c>
      <c r="U24" s="28"/>
      <c r="V24" s="28"/>
      <c r="W24" s="28"/>
      <c r="X24" s="28">
        <v>300</v>
      </c>
      <c r="Y24" s="28"/>
      <c r="Z24" s="28"/>
      <c r="AA24" s="28"/>
      <c r="AB24" s="31">
        <v>300</v>
      </c>
      <c r="AC24" s="1"/>
    </row>
    <row r="25" spans="1:29" ht="18" customHeight="1">
      <c r="A25" s="1"/>
      <c r="B25" s="25" t="s">
        <v>41</v>
      </c>
      <c r="C25" s="26" t="s">
        <v>38</v>
      </c>
      <c r="D25" s="27"/>
      <c r="E25" s="28"/>
      <c r="F25" s="28">
        <v>30</v>
      </c>
      <c r="G25" s="28"/>
      <c r="H25" s="29">
        <v>19000</v>
      </c>
      <c r="I25" s="30"/>
      <c r="J25" s="28"/>
      <c r="K25" s="28"/>
      <c r="L25" s="28"/>
      <c r="M25" s="28"/>
      <c r="N25" s="28"/>
      <c r="O25" s="28"/>
      <c r="P25" s="28"/>
      <c r="Q25" s="28"/>
      <c r="R25" s="29"/>
      <c r="S25" s="30"/>
      <c r="T25" s="28"/>
      <c r="U25" s="28"/>
      <c r="V25" s="28"/>
      <c r="W25" s="28"/>
      <c r="X25" s="28"/>
      <c r="Y25" s="28"/>
      <c r="Z25" s="28"/>
      <c r="AA25" s="28"/>
      <c r="AB25" s="31"/>
      <c r="AC25" s="1"/>
    </row>
    <row r="26" spans="1:29" ht="18" customHeight="1">
      <c r="A26" s="1"/>
      <c r="B26" s="46" t="s">
        <v>26</v>
      </c>
      <c r="C26" s="47"/>
      <c r="D26" s="48"/>
      <c r="E26" s="49"/>
      <c r="F26" s="49">
        <v>20</v>
      </c>
      <c r="G26" s="49"/>
      <c r="H26" s="50">
        <v>1700</v>
      </c>
      <c r="I26" s="51"/>
      <c r="J26" s="49"/>
      <c r="K26" s="49"/>
      <c r="L26" s="49"/>
      <c r="M26" s="49"/>
      <c r="N26" s="49"/>
      <c r="O26" s="49"/>
      <c r="P26" s="49"/>
      <c r="Q26" s="49"/>
      <c r="R26" s="50"/>
      <c r="S26" s="51"/>
      <c r="T26" s="49"/>
      <c r="U26" s="49"/>
      <c r="V26" s="49"/>
      <c r="W26" s="49"/>
      <c r="X26" s="49"/>
      <c r="Y26" s="49"/>
      <c r="Z26" s="49"/>
      <c r="AA26" s="49"/>
      <c r="AB26" s="52">
        <v>1700</v>
      </c>
      <c r="AC26" s="1"/>
    </row>
    <row r="27" spans="1:29" ht="18" customHeight="1">
      <c r="A27" s="1"/>
      <c r="B27" s="18" t="s">
        <v>42</v>
      </c>
      <c r="C27" s="19"/>
      <c r="D27" s="20"/>
      <c r="E27" s="21"/>
      <c r="F27" s="21"/>
      <c r="G27" s="21"/>
      <c r="H27" s="22"/>
      <c r="I27" s="23"/>
      <c r="J27" s="21"/>
      <c r="K27" s="21"/>
      <c r="L27" s="21"/>
      <c r="M27" s="21"/>
      <c r="N27" s="21"/>
      <c r="O27" s="21"/>
      <c r="P27" s="21"/>
      <c r="Q27" s="21"/>
      <c r="R27" s="22"/>
      <c r="S27" s="23"/>
      <c r="T27" s="21"/>
      <c r="U27" s="21"/>
      <c r="V27" s="21"/>
      <c r="W27" s="21"/>
      <c r="X27" s="21"/>
      <c r="Y27" s="21"/>
      <c r="Z27" s="21"/>
      <c r="AA27" s="21"/>
      <c r="AB27" s="24"/>
      <c r="AC27" s="1"/>
    </row>
    <row r="28" spans="1:29" ht="18" customHeight="1">
      <c r="A28" s="1"/>
      <c r="B28" s="25" t="s">
        <v>43</v>
      </c>
      <c r="C28" s="26" t="s">
        <v>44</v>
      </c>
      <c r="D28" s="27"/>
      <c r="E28" s="28"/>
      <c r="F28" s="28">
        <v>1</v>
      </c>
      <c r="G28" s="28"/>
      <c r="H28" s="29">
        <v>100</v>
      </c>
      <c r="I28" s="30">
        <v>100</v>
      </c>
      <c r="J28" s="28">
        <v>100</v>
      </c>
      <c r="K28" s="28">
        <v>100</v>
      </c>
      <c r="L28" s="28">
        <v>100</v>
      </c>
      <c r="M28" s="28">
        <v>100</v>
      </c>
      <c r="N28" s="28">
        <v>100</v>
      </c>
      <c r="O28" s="28">
        <v>100</v>
      </c>
      <c r="P28" s="28">
        <v>100</v>
      </c>
      <c r="Q28" s="28">
        <v>100</v>
      </c>
      <c r="R28" s="29">
        <v>100</v>
      </c>
      <c r="S28" s="30">
        <v>100</v>
      </c>
      <c r="T28" s="28">
        <v>100</v>
      </c>
      <c r="U28" s="28">
        <v>100</v>
      </c>
      <c r="V28" s="28">
        <v>100</v>
      </c>
      <c r="W28" s="28">
        <v>100</v>
      </c>
      <c r="X28" s="28">
        <v>100</v>
      </c>
      <c r="Y28" s="28">
        <v>100</v>
      </c>
      <c r="Z28" s="28">
        <v>100</v>
      </c>
      <c r="AA28" s="28">
        <v>100</v>
      </c>
      <c r="AB28" s="31">
        <v>100</v>
      </c>
      <c r="AC28" s="1"/>
    </row>
    <row r="29" spans="1:29" ht="18" customHeight="1">
      <c r="A29" s="1"/>
      <c r="B29" s="25" t="s">
        <v>45</v>
      </c>
      <c r="C29" s="26" t="s">
        <v>46</v>
      </c>
      <c r="D29" s="27"/>
      <c r="E29" s="28">
        <v>9</v>
      </c>
      <c r="F29" s="28">
        <v>19</v>
      </c>
      <c r="G29" s="28"/>
      <c r="H29" s="29">
        <v>500</v>
      </c>
      <c r="I29" s="30"/>
      <c r="J29" s="28"/>
      <c r="K29" s="28"/>
      <c r="L29" s="28"/>
      <c r="M29" s="28"/>
      <c r="N29" s="28"/>
      <c r="O29" s="28"/>
      <c r="P29" s="28"/>
      <c r="Q29" s="28">
        <v>500</v>
      </c>
      <c r="R29" s="29"/>
      <c r="S29" s="30"/>
      <c r="T29" s="28"/>
      <c r="U29" s="28"/>
      <c r="V29" s="28"/>
      <c r="W29" s="28"/>
      <c r="X29" s="28"/>
      <c r="Y29" s="28"/>
      <c r="Z29" s="28"/>
      <c r="AA29" s="28">
        <v>500</v>
      </c>
      <c r="AB29" s="31"/>
      <c r="AC29" s="1"/>
    </row>
    <row r="30" spans="1:29" ht="18" customHeight="1" thickBot="1">
      <c r="A30" s="1"/>
      <c r="B30" s="53" t="s">
        <v>47</v>
      </c>
      <c r="C30" s="54" t="s">
        <v>48</v>
      </c>
      <c r="D30" s="55"/>
      <c r="E30" s="56"/>
      <c r="F30" s="56">
        <v>19</v>
      </c>
      <c r="G30" s="56"/>
      <c r="H30" s="57">
        <v>500</v>
      </c>
      <c r="I30" s="58"/>
      <c r="J30" s="56"/>
      <c r="K30" s="56"/>
      <c r="L30" s="56"/>
      <c r="M30" s="56"/>
      <c r="N30" s="56"/>
      <c r="O30" s="56"/>
      <c r="P30" s="56"/>
      <c r="Q30" s="56"/>
      <c r="R30" s="57"/>
      <c r="S30" s="58"/>
      <c r="T30" s="56"/>
      <c r="U30" s="56"/>
      <c r="V30" s="56"/>
      <c r="W30" s="56"/>
      <c r="X30" s="56"/>
      <c r="Y30" s="56"/>
      <c r="Z30" s="56"/>
      <c r="AA30" s="56">
        <v>500</v>
      </c>
      <c r="AB30" s="59"/>
      <c r="AC30" s="1"/>
    </row>
    <row r="31" spans="1:29" ht="18" customHeight="1">
      <c r="A31" s="1"/>
      <c r="B31" s="60" t="s">
        <v>49</v>
      </c>
      <c r="C31" s="61" t="s">
        <v>50</v>
      </c>
      <c r="D31" s="62"/>
      <c r="E31" s="63"/>
      <c r="F31" s="63"/>
      <c r="G31" s="63"/>
      <c r="H31" s="64"/>
      <c r="I31" s="65">
        <f aca="true" t="shared" si="2" ref="I31:AB31">SUM(I6:I30)</f>
        <v>100</v>
      </c>
      <c r="J31" s="63">
        <f t="shared" si="2"/>
        <v>100</v>
      </c>
      <c r="K31" s="63">
        <f t="shared" si="2"/>
        <v>100</v>
      </c>
      <c r="L31" s="63">
        <f t="shared" si="2"/>
        <v>1250</v>
      </c>
      <c r="M31" s="63">
        <f t="shared" si="2"/>
        <v>100</v>
      </c>
      <c r="N31" s="63">
        <f t="shared" si="2"/>
        <v>100</v>
      </c>
      <c r="O31" s="63">
        <f t="shared" si="2"/>
        <v>950</v>
      </c>
      <c r="P31" s="63">
        <f t="shared" si="2"/>
        <v>400</v>
      </c>
      <c r="Q31" s="63">
        <f t="shared" si="2"/>
        <v>600</v>
      </c>
      <c r="R31" s="64">
        <f t="shared" si="2"/>
        <v>22120</v>
      </c>
      <c r="S31" s="65">
        <f t="shared" si="2"/>
        <v>100</v>
      </c>
      <c r="T31" s="63">
        <f t="shared" si="2"/>
        <v>3100</v>
      </c>
      <c r="U31" s="63">
        <f t="shared" si="2"/>
        <v>100</v>
      </c>
      <c r="V31" s="63">
        <f t="shared" si="2"/>
        <v>950</v>
      </c>
      <c r="W31" s="63">
        <f t="shared" si="2"/>
        <v>800</v>
      </c>
      <c r="X31" s="63">
        <f t="shared" si="2"/>
        <v>1200</v>
      </c>
      <c r="Y31" s="63">
        <f t="shared" si="2"/>
        <v>950</v>
      </c>
      <c r="Z31" s="63">
        <f t="shared" si="2"/>
        <v>100</v>
      </c>
      <c r="AA31" s="63">
        <f t="shared" si="2"/>
        <v>1100</v>
      </c>
      <c r="AB31" s="66">
        <f t="shared" si="2"/>
        <v>41120</v>
      </c>
      <c r="AC31" s="1"/>
    </row>
    <row r="32" spans="1:29" ht="18" customHeight="1" thickBot="1">
      <c r="A32" s="1"/>
      <c r="B32" s="67" t="s">
        <v>51</v>
      </c>
      <c r="C32" s="68" t="s">
        <v>52</v>
      </c>
      <c r="D32" s="69"/>
      <c r="E32" s="70"/>
      <c r="F32" s="70"/>
      <c r="G32" s="70"/>
      <c r="H32" s="71"/>
      <c r="I32" s="72">
        <f>I31</f>
        <v>100</v>
      </c>
      <c r="J32" s="70">
        <f aca="true" t="shared" si="3" ref="J32:AB32">I32+J31</f>
        <v>200</v>
      </c>
      <c r="K32" s="70">
        <f t="shared" si="3"/>
        <v>300</v>
      </c>
      <c r="L32" s="70">
        <f t="shared" si="3"/>
        <v>1550</v>
      </c>
      <c r="M32" s="70">
        <f t="shared" si="3"/>
        <v>1650</v>
      </c>
      <c r="N32" s="70">
        <f t="shared" si="3"/>
        <v>1750</v>
      </c>
      <c r="O32" s="70">
        <f t="shared" si="3"/>
        <v>2700</v>
      </c>
      <c r="P32" s="70">
        <f t="shared" si="3"/>
        <v>3100</v>
      </c>
      <c r="Q32" s="70">
        <f t="shared" si="3"/>
        <v>3700</v>
      </c>
      <c r="R32" s="71">
        <f t="shared" si="3"/>
        <v>25820</v>
      </c>
      <c r="S32" s="72">
        <f t="shared" si="3"/>
        <v>25920</v>
      </c>
      <c r="T32" s="70">
        <f t="shared" si="3"/>
        <v>29020</v>
      </c>
      <c r="U32" s="70">
        <f t="shared" si="3"/>
        <v>29120</v>
      </c>
      <c r="V32" s="70">
        <f t="shared" si="3"/>
        <v>30070</v>
      </c>
      <c r="W32" s="70">
        <f t="shared" si="3"/>
        <v>30870</v>
      </c>
      <c r="X32" s="70">
        <f t="shared" si="3"/>
        <v>32070</v>
      </c>
      <c r="Y32" s="70">
        <f t="shared" si="3"/>
        <v>33020</v>
      </c>
      <c r="Z32" s="70">
        <f t="shared" si="3"/>
        <v>33120</v>
      </c>
      <c r="AA32" s="70">
        <f t="shared" si="3"/>
        <v>34220</v>
      </c>
      <c r="AB32" s="73">
        <f t="shared" si="3"/>
        <v>75340</v>
      </c>
      <c r="AC32" s="1"/>
    </row>
    <row r="33" spans="1:29" ht="18" customHeight="1">
      <c r="A33" s="1"/>
      <c r="B33" s="60" t="s">
        <v>53</v>
      </c>
      <c r="C33" s="61" t="s">
        <v>54</v>
      </c>
      <c r="D33" s="62"/>
      <c r="E33" s="63"/>
      <c r="F33" s="63"/>
      <c r="G33" s="63"/>
      <c r="H33" s="74">
        <v>1410</v>
      </c>
      <c r="I33" s="229">
        <f>SUM(I31:Q31)/9/H33*1000</f>
        <v>291.56816390858944</v>
      </c>
      <c r="J33" s="230"/>
      <c r="K33" s="230"/>
      <c r="L33" s="230"/>
      <c r="M33" s="230"/>
      <c r="N33" s="230"/>
      <c r="O33" s="230"/>
      <c r="P33" s="230"/>
      <c r="Q33" s="231"/>
      <c r="R33" s="75">
        <f>R31/H33*1000</f>
        <v>15687.943262411349</v>
      </c>
      <c r="S33" s="229">
        <f>SUM(S31:AA31)/9/H33*1000</f>
        <v>661.9385342789599</v>
      </c>
      <c r="T33" s="230"/>
      <c r="U33" s="230"/>
      <c r="V33" s="230"/>
      <c r="W33" s="230"/>
      <c r="X33" s="230"/>
      <c r="Y33" s="230"/>
      <c r="Z33" s="230"/>
      <c r="AA33" s="231"/>
      <c r="AB33" s="66">
        <f>AB31/H33*1000</f>
        <v>29163.12056737589</v>
      </c>
      <c r="AC33" s="1"/>
    </row>
    <row r="34" spans="1:29" ht="18" customHeight="1" thickBot="1">
      <c r="A34" s="1"/>
      <c r="B34" s="67" t="s">
        <v>55</v>
      </c>
      <c r="C34" s="68" t="s">
        <v>54</v>
      </c>
      <c r="D34" s="69"/>
      <c r="E34" s="70"/>
      <c r="F34" s="70"/>
      <c r="G34" s="70"/>
      <c r="H34" s="76">
        <f>'積立金各戸'!C27</f>
        <v>1200.23</v>
      </c>
      <c r="I34" s="232">
        <f>SUM(I31:Q31)/9/H34*1000</f>
        <v>342.5269415954534</v>
      </c>
      <c r="J34" s="233"/>
      <c r="K34" s="233"/>
      <c r="L34" s="233"/>
      <c r="M34" s="233"/>
      <c r="N34" s="233"/>
      <c r="O34" s="233"/>
      <c r="P34" s="233"/>
      <c r="Q34" s="234"/>
      <c r="R34" s="71">
        <f>R31/H34*1000</f>
        <v>18429.800954816994</v>
      </c>
      <c r="S34" s="232">
        <f>SUM(S31:AA31)/9/H34*1000</f>
        <v>777.6287322707592</v>
      </c>
      <c r="T34" s="233"/>
      <c r="U34" s="233"/>
      <c r="V34" s="233"/>
      <c r="W34" s="233"/>
      <c r="X34" s="233"/>
      <c r="Y34" s="233"/>
      <c r="Z34" s="233"/>
      <c r="AA34" s="234"/>
      <c r="AB34" s="73">
        <f>AB31/H34*1000</f>
        <v>34260.100147471734</v>
      </c>
      <c r="AC34" s="1"/>
    </row>
    <row r="35" spans="1:29"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8" customHeight="1">
      <c r="A36" s="1"/>
      <c r="B36" s="7" t="s">
        <v>56</v>
      </c>
      <c r="C36" s="7"/>
      <c r="D36" s="7"/>
      <c r="E36" s="7"/>
      <c r="F36" s="7"/>
      <c r="G36" s="7"/>
      <c r="H36" s="7"/>
      <c r="I36" s="7"/>
      <c r="J36" s="7"/>
      <c r="K36" s="7"/>
      <c r="L36" s="7"/>
      <c r="M36" s="7"/>
      <c r="N36" s="7"/>
      <c r="O36" s="7"/>
      <c r="P36" s="7"/>
      <c r="Q36" s="1"/>
      <c r="R36" s="1"/>
      <c r="S36" s="1"/>
      <c r="T36" s="1"/>
      <c r="U36" s="1"/>
      <c r="V36" s="1"/>
      <c r="W36" s="1"/>
      <c r="X36" s="1"/>
      <c r="Y36" s="1"/>
      <c r="Z36" s="1"/>
      <c r="AA36" s="1"/>
      <c r="AB36" s="1"/>
      <c r="AC36" s="1"/>
    </row>
    <row r="37" spans="1:29" ht="18" customHeight="1">
      <c r="A37" s="1"/>
      <c r="B37" s="7" t="s">
        <v>57</v>
      </c>
      <c r="C37" s="7"/>
      <c r="D37" s="7"/>
      <c r="E37" s="7"/>
      <c r="F37" s="7"/>
      <c r="G37" s="7"/>
      <c r="H37" s="7"/>
      <c r="I37" s="7"/>
      <c r="J37" s="7"/>
      <c r="K37" s="7"/>
      <c r="L37" s="7"/>
      <c r="M37" s="7"/>
      <c r="N37" s="7"/>
      <c r="O37" s="7"/>
      <c r="P37" s="7"/>
      <c r="Q37" s="1"/>
      <c r="R37" s="1"/>
      <c r="S37" s="77"/>
      <c r="T37" s="78"/>
      <c r="U37" s="79"/>
      <c r="V37" s="236" t="s">
        <v>60</v>
      </c>
      <c r="W37" s="236"/>
      <c r="X37" s="236"/>
      <c r="Y37" s="79"/>
      <c r="Z37" s="79"/>
      <c r="AA37" s="81"/>
      <c r="AB37" s="1"/>
      <c r="AC37" s="1"/>
    </row>
    <row r="38" spans="1:29" ht="18" customHeight="1">
      <c r="A38" s="1"/>
      <c r="B38" s="7" t="s">
        <v>58</v>
      </c>
      <c r="C38" s="7"/>
      <c r="D38" s="7"/>
      <c r="E38" s="7"/>
      <c r="F38" s="7"/>
      <c r="G38" s="7"/>
      <c r="H38" s="7"/>
      <c r="I38" s="7"/>
      <c r="J38" s="7"/>
      <c r="K38" s="7"/>
      <c r="L38" s="7"/>
      <c r="M38" s="7"/>
      <c r="N38" s="7"/>
      <c r="O38" s="7"/>
      <c r="P38" s="7"/>
      <c r="Q38" s="1"/>
      <c r="R38" s="1"/>
      <c r="S38" s="77"/>
      <c r="T38" s="82"/>
      <c r="U38" s="83"/>
      <c r="V38" s="235" t="s">
        <v>62</v>
      </c>
      <c r="W38" s="235"/>
      <c r="X38" s="235"/>
      <c r="Y38" s="83"/>
      <c r="Z38" s="83"/>
      <c r="AA38" s="77"/>
      <c r="AB38" s="1"/>
      <c r="AC38" s="1"/>
    </row>
    <row r="39" spans="1:29" ht="18" customHeight="1">
      <c r="A39" s="1"/>
      <c r="B39" s="7" t="s">
        <v>59</v>
      </c>
      <c r="C39" s="7"/>
      <c r="D39" s="7"/>
      <c r="E39" s="7"/>
      <c r="F39" s="7"/>
      <c r="G39" s="7"/>
      <c r="H39" s="7"/>
      <c r="I39" s="7"/>
      <c r="J39" s="7"/>
      <c r="K39" s="7"/>
      <c r="L39" s="7"/>
      <c r="M39" s="7"/>
      <c r="N39" s="7"/>
      <c r="O39" s="7"/>
      <c r="P39" s="7"/>
      <c r="Q39" s="1"/>
      <c r="R39" s="1"/>
      <c r="S39" s="77"/>
      <c r="T39" s="82"/>
      <c r="U39" s="83"/>
      <c r="V39" s="213" t="s">
        <v>64</v>
      </c>
      <c r="W39" s="213"/>
      <c r="X39" s="213"/>
      <c r="Y39" s="83"/>
      <c r="Z39" s="83"/>
      <c r="AA39" s="77"/>
      <c r="AB39" s="1"/>
      <c r="AC39" s="1"/>
    </row>
    <row r="40" spans="1:29" ht="18" customHeight="1">
      <c r="A40" s="1"/>
      <c r="B40" s="7" t="s">
        <v>61</v>
      </c>
      <c r="C40" s="7"/>
      <c r="D40" s="7"/>
      <c r="E40" s="7"/>
      <c r="F40" s="7"/>
      <c r="G40" s="7"/>
      <c r="H40" s="7"/>
      <c r="I40" s="7"/>
      <c r="J40" s="7"/>
      <c r="K40" s="7"/>
      <c r="L40" s="7"/>
      <c r="M40" s="7"/>
      <c r="N40" s="7"/>
      <c r="O40" s="7"/>
      <c r="P40" s="7"/>
      <c r="Q40" s="1"/>
      <c r="R40" s="1"/>
      <c r="S40" s="77"/>
      <c r="T40" s="82"/>
      <c r="U40" s="83"/>
      <c r="V40" s="84" t="s">
        <v>110</v>
      </c>
      <c r="W40" s="219" t="s">
        <v>109</v>
      </c>
      <c r="X40" s="219"/>
      <c r="Y40" s="219"/>
      <c r="Z40" s="219"/>
      <c r="AA40" s="77"/>
      <c r="AB40" s="1"/>
      <c r="AC40" s="1"/>
    </row>
    <row r="41" spans="1:29" ht="18" customHeight="1">
      <c r="A41" s="1"/>
      <c r="B41" s="7" t="s">
        <v>63</v>
      </c>
      <c r="C41" s="7"/>
      <c r="D41" s="7"/>
      <c r="E41" s="7"/>
      <c r="F41" s="7"/>
      <c r="G41" s="7"/>
      <c r="H41" s="7"/>
      <c r="I41" s="7"/>
      <c r="J41" s="7"/>
      <c r="K41" s="7"/>
      <c r="L41" s="7"/>
      <c r="M41" s="7"/>
      <c r="N41" s="7"/>
      <c r="O41" s="7"/>
      <c r="P41" s="7"/>
      <c r="Q41" s="1"/>
      <c r="R41" s="1"/>
      <c r="S41" s="77"/>
      <c r="T41" s="86"/>
      <c r="U41" s="87"/>
      <c r="V41" s="214" t="s">
        <v>111</v>
      </c>
      <c r="W41" s="218" t="s">
        <v>113</v>
      </c>
      <c r="X41" s="218"/>
      <c r="Y41" s="218"/>
      <c r="Z41" s="218"/>
      <c r="AA41" s="90"/>
      <c r="AB41" s="1"/>
      <c r="AC41" s="1"/>
    </row>
    <row r="42" spans="1:29" ht="18" customHeight="1">
      <c r="A42" s="1"/>
      <c r="B42" s="7" t="s">
        <v>65</v>
      </c>
      <c r="C42" s="7"/>
      <c r="D42" s="7"/>
      <c r="E42" s="7"/>
      <c r="F42" s="7"/>
      <c r="G42" s="7"/>
      <c r="H42" s="7"/>
      <c r="I42" s="7"/>
      <c r="J42" s="7"/>
      <c r="K42" s="7"/>
      <c r="L42" s="7"/>
      <c r="M42" s="7"/>
      <c r="N42" s="7"/>
      <c r="O42" s="7"/>
      <c r="P42" s="7"/>
      <c r="Q42" s="1"/>
      <c r="R42" s="1"/>
      <c r="S42" s="1"/>
      <c r="T42" s="1"/>
      <c r="U42" s="1"/>
      <c r="V42" s="91"/>
      <c r="W42" s="92"/>
      <c r="X42" s="92"/>
      <c r="Y42" s="92"/>
      <c r="Z42" s="92"/>
      <c r="AA42" s="1"/>
      <c r="AB42" s="1"/>
      <c r="AC42" s="1"/>
    </row>
    <row r="43" spans="1:29" ht="18" customHeight="1">
      <c r="A43" s="1"/>
      <c r="B43" s="7" t="s">
        <v>67</v>
      </c>
      <c r="C43" s="7"/>
      <c r="D43" s="7"/>
      <c r="E43" s="7"/>
      <c r="F43" s="7"/>
      <c r="G43" s="7"/>
      <c r="H43" s="7"/>
      <c r="I43" s="7"/>
      <c r="J43" s="7"/>
      <c r="K43" s="7"/>
      <c r="L43" s="7"/>
      <c r="M43" s="7"/>
      <c r="N43" s="7"/>
      <c r="O43" s="7"/>
      <c r="P43" s="7"/>
      <c r="Q43" s="1"/>
      <c r="R43" s="1"/>
      <c r="S43" s="215" t="s">
        <v>114</v>
      </c>
      <c r="T43" s="1"/>
      <c r="U43" s="1"/>
      <c r="V43" s="91"/>
      <c r="W43" s="92"/>
      <c r="X43" s="92"/>
      <c r="Y43" s="92"/>
      <c r="Z43" s="92"/>
      <c r="AA43" s="1"/>
      <c r="AB43" s="1"/>
      <c r="AC43" s="1"/>
    </row>
    <row r="44" spans="1:29" ht="18" customHeight="1">
      <c r="A44" s="1"/>
      <c r="B44" s="7" t="s">
        <v>69</v>
      </c>
      <c r="C44" s="7"/>
      <c r="D44" s="7"/>
      <c r="E44" s="7"/>
      <c r="F44" s="7"/>
      <c r="G44" s="7"/>
      <c r="H44" s="7"/>
      <c r="I44" s="7"/>
      <c r="J44" s="7"/>
      <c r="K44" s="7"/>
      <c r="L44" s="7"/>
      <c r="M44" s="7"/>
      <c r="N44" s="7"/>
      <c r="O44" s="7"/>
      <c r="P44" s="7"/>
      <c r="Q44" s="1"/>
      <c r="R44" s="1"/>
      <c r="S44" s="217" t="s">
        <v>115</v>
      </c>
      <c r="T44" s="1"/>
      <c r="U44" s="1"/>
      <c r="V44" s="92"/>
      <c r="W44" s="92"/>
      <c r="X44" s="92"/>
      <c r="Y44" s="92"/>
      <c r="Z44" s="1"/>
      <c r="AA44" s="1"/>
      <c r="AB44" s="1"/>
      <c r="AC44" s="1"/>
    </row>
    <row r="45" spans="1:29" ht="18" customHeight="1">
      <c r="A45" s="1"/>
      <c r="B45" s="7" t="s">
        <v>70</v>
      </c>
      <c r="C45" s="7"/>
      <c r="D45" s="7"/>
      <c r="E45" s="7"/>
      <c r="F45" s="7"/>
      <c r="G45" s="7"/>
      <c r="H45" s="7"/>
      <c r="I45" s="7"/>
      <c r="J45" s="7"/>
      <c r="K45" s="7"/>
      <c r="L45" s="7"/>
      <c r="M45" s="7"/>
      <c r="N45" s="7"/>
      <c r="O45" s="7"/>
      <c r="P45" s="7"/>
      <c r="Q45" s="1"/>
      <c r="R45" s="1"/>
      <c r="S45" s="217" t="s">
        <v>116</v>
      </c>
      <c r="T45" s="1"/>
      <c r="U45" s="1"/>
      <c r="V45" s="1"/>
      <c r="W45" s="1"/>
      <c r="X45" s="1"/>
      <c r="Y45" s="1"/>
      <c r="Z45" s="1"/>
      <c r="AA45" s="1"/>
      <c r="AB45" s="1"/>
      <c r="AC45" s="1"/>
    </row>
    <row r="46" spans="1:29" ht="18" customHeight="1">
      <c r="A46" s="1"/>
      <c r="B46" s="7" t="s">
        <v>71</v>
      </c>
      <c r="C46" s="7"/>
      <c r="D46" s="7"/>
      <c r="E46" s="7"/>
      <c r="F46" s="7"/>
      <c r="G46" s="7"/>
      <c r="H46" s="7"/>
      <c r="I46" s="7"/>
      <c r="J46" s="7"/>
      <c r="K46" s="7"/>
      <c r="L46" s="7"/>
      <c r="M46" s="7"/>
      <c r="N46" s="7"/>
      <c r="O46" s="7"/>
      <c r="P46" s="7"/>
      <c r="Q46" s="1"/>
      <c r="R46" s="1"/>
      <c r="S46" s="217" t="s">
        <v>117</v>
      </c>
      <c r="T46" s="1"/>
      <c r="U46" s="1"/>
      <c r="V46" s="1"/>
      <c r="W46" s="1"/>
      <c r="X46" s="1"/>
      <c r="Y46" s="1"/>
      <c r="Z46" s="1"/>
      <c r="AA46" s="1"/>
      <c r="AB46" s="1"/>
      <c r="AC46" s="1"/>
    </row>
    <row r="47" spans="1:29" ht="12.75">
      <c r="A47" s="1"/>
      <c r="B47" s="1"/>
      <c r="C47" s="1"/>
      <c r="D47" s="1"/>
      <c r="E47" s="1"/>
      <c r="F47" s="1"/>
      <c r="G47" s="1"/>
      <c r="H47" s="1"/>
      <c r="I47" s="1"/>
      <c r="J47" s="1"/>
      <c r="K47" s="1"/>
      <c r="L47" s="1"/>
      <c r="M47" s="1"/>
      <c r="N47" s="1"/>
      <c r="O47" s="1"/>
      <c r="P47" s="1"/>
      <c r="Q47" s="1"/>
      <c r="R47" s="1"/>
      <c r="S47" s="217" t="s">
        <v>118</v>
      </c>
      <c r="T47" s="1"/>
      <c r="U47" s="1"/>
      <c r="V47" s="1"/>
      <c r="W47" s="1"/>
      <c r="X47" s="1"/>
      <c r="Y47" s="1"/>
      <c r="Z47" s="1"/>
      <c r="AA47" s="1"/>
      <c r="AB47" s="1"/>
      <c r="AC47" s="1"/>
    </row>
    <row r="48" spans="1:29"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sheetData>
  <sheetProtection password="CC3D" sheet="1" objects="1" scenarios="1"/>
  <mergeCells count="15">
    <mergeCell ref="I2:J2"/>
    <mergeCell ref="S33:AA33"/>
    <mergeCell ref="S34:AA34"/>
    <mergeCell ref="I34:Q34"/>
    <mergeCell ref="I33:Q33"/>
    <mergeCell ref="M2:N2"/>
    <mergeCell ref="W41:Z41"/>
    <mergeCell ref="W40:Z40"/>
    <mergeCell ref="G4:H5"/>
    <mergeCell ref="B4:B5"/>
    <mergeCell ref="C4:C5"/>
    <mergeCell ref="E4:F5"/>
    <mergeCell ref="V38:X38"/>
    <mergeCell ref="V39:X39"/>
    <mergeCell ref="V37:X37"/>
  </mergeCells>
  <hyperlinks>
    <hyperlink ref="W40" r:id="rId1" display="http://www.value-workers.co.jp"/>
    <hyperlink ref="W41:Z41" r:id="rId2" display="info@value-workers.co.jp"/>
  </hyperlinks>
  <printOptions/>
  <pageMargins left="0.5905511811023623" right="0.1968503937007874" top="1.1811023622047245" bottom="0.984251968503937" header="0.5118110236220472" footer="0.5118110236220472"/>
  <pageSetup blackAndWhite="1" horizontalDpi="300" verticalDpi="300" orientation="landscape" paperSize="8" scale="80" r:id="rId6"/>
  <drawing r:id="rId5"/>
  <legacyDrawing r:id="rId4"/>
  <oleObjects>
    <oleObject progId="" shapeId="1709578" r:id="rId3"/>
  </oleObjects>
</worksheet>
</file>

<file path=xl/worksheets/sheet2.xml><?xml version="1.0" encoding="utf-8"?>
<worksheet xmlns="http://schemas.openxmlformats.org/spreadsheetml/2006/main" xmlns:r="http://schemas.openxmlformats.org/officeDocument/2006/relationships">
  <dimension ref="A1:P57"/>
  <sheetViews>
    <sheetView zoomScale="90" zoomScaleNormal="90" workbookViewId="0" topLeftCell="A1">
      <selection activeCell="A1" sqref="A1"/>
    </sheetView>
  </sheetViews>
  <sheetFormatPr defaultColWidth="9.00390625" defaultRowHeight="13.5"/>
  <cols>
    <col min="1" max="1" width="0.875" style="0" customWidth="1"/>
    <col min="3" max="3" width="10.50390625" style="0" bestFit="1" customWidth="1"/>
    <col min="4" max="13" width="11.00390625" style="0" customWidth="1"/>
  </cols>
  <sheetData>
    <row r="1" spans="1:16" ht="15.75">
      <c r="A1" s="1"/>
      <c r="B1" s="93" t="s">
        <v>72</v>
      </c>
      <c r="C1" s="7"/>
      <c r="D1" s="1"/>
      <c r="E1" s="1"/>
      <c r="F1" s="1"/>
      <c r="G1" s="1"/>
      <c r="H1" s="1"/>
      <c r="I1" s="1"/>
      <c r="J1" s="1"/>
      <c r="K1" s="1"/>
      <c r="L1" s="1"/>
      <c r="M1" s="1"/>
      <c r="N1" s="1"/>
      <c r="O1" s="1"/>
      <c r="P1" s="1"/>
    </row>
    <row r="2" spans="1:16" ht="15.75">
      <c r="A2" s="1"/>
      <c r="B2" s="94"/>
      <c r="C2" s="1"/>
      <c r="D2" s="1"/>
      <c r="E2" s="1"/>
      <c r="F2" s="1"/>
      <c r="G2" s="1"/>
      <c r="H2" s="1"/>
      <c r="I2" s="1"/>
      <c r="J2" s="1"/>
      <c r="K2" s="1"/>
      <c r="L2" s="1"/>
      <c r="M2" s="1"/>
      <c r="N2" s="1"/>
      <c r="O2" s="1"/>
      <c r="P2" s="1"/>
    </row>
    <row r="3" spans="1:16" ht="15.75">
      <c r="A3" s="1"/>
      <c r="B3" s="95"/>
      <c r="C3" s="96" t="s">
        <v>73</v>
      </c>
      <c r="D3" s="96"/>
      <c r="E3" s="97" t="s">
        <v>74</v>
      </c>
      <c r="F3" s="98">
        <v>-2</v>
      </c>
      <c r="G3" s="96" t="str">
        <f>IF(F3=-1,"十円未満四捨五入",IF(F3=-2,"百円未満四捨五入",IF(F3=-3,"千円未満四捨五入",IF(F3=-4,"万円未満四捨五入"," "))))</f>
        <v>百円未満四捨五入</v>
      </c>
      <c r="H3" s="96"/>
      <c r="I3" s="1"/>
      <c r="J3" s="1"/>
      <c r="K3" s="1"/>
      <c r="L3" s="1"/>
      <c r="M3" s="1"/>
      <c r="N3" s="1"/>
      <c r="O3" s="1"/>
      <c r="P3" s="1"/>
    </row>
    <row r="4" spans="1:16" ht="12.75">
      <c r="A4" s="1"/>
      <c r="B4" s="7"/>
      <c r="C4" s="96" t="s">
        <v>75</v>
      </c>
      <c r="D4" s="96"/>
      <c r="E4" s="97" t="s">
        <v>74</v>
      </c>
      <c r="F4" s="98">
        <v>-2</v>
      </c>
      <c r="G4" s="96" t="str">
        <f>IF(F4=-1,"十円未満四捨五入",IF(F4=-2,"百円未満四捨五入",IF(F4=-3,"千円未満四捨五入",IF(F4=-4,"万円未満四捨五入"," "))))</f>
        <v>百円未満四捨五入</v>
      </c>
      <c r="H4" s="96"/>
      <c r="I4" s="1"/>
      <c r="J4" s="242">
        <f>'工事費'!M2</f>
        <v>38473</v>
      </c>
      <c r="K4" s="242"/>
      <c r="L4" s="96" t="s">
        <v>76</v>
      </c>
      <c r="M4" s="96" t="s">
        <v>77</v>
      </c>
      <c r="N4" s="1"/>
      <c r="O4" s="1"/>
      <c r="P4" s="1"/>
    </row>
    <row r="5" spans="1:16" ht="13.5" thickBot="1">
      <c r="A5" s="1"/>
      <c r="B5" s="1"/>
      <c r="C5" s="99"/>
      <c r="D5" s="99"/>
      <c r="E5" s="100"/>
      <c r="F5" s="98"/>
      <c r="G5" s="99"/>
      <c r="H5" s="99"/>
      <c r="I5" s="1"/>
      <c r="J5" s="101"/>
      <c r="K5" s="101"/>
      <c r="L5" s="99"/>
      <c r="M5" s="99"/>
      <c r="N5" s="1"/>
      <c r="O5" s="1"/>
      <c r="P5" s="1"/>
    </row>
    <row r="6" spans="1:16" ht="12.75">
      <c r="A6" s="1"/>
      <c r="B6" s="240" t="s">
        <v>78</v>
      </c>
      <c r="C6" s="102" t="s">
        <v>79</v>
      </c>
      <c r="D6" s="103" t="s">
        <v>80</v>
      </c>
      <c r="E6" s="104">
        <v>1</v>
      </c>
      <c r="F6" s="105">
        <v>1.25</v>
      </c>
      <c r="G6" s="105">
        <v>1.5</v>
      </c>
      <c r="H6" s="105">
        <v>1.75</v>
      </c>
      <c r="I6" s="105">
        <v>2</v>
      </c>
      <c r="J6" s="105">
        <v>2.25</v>
      </c>
      <c r="K6" s="105">
        <v>2.5</v>
      </c>
      <c r="L6" s="105">
        <v>2.75</v>
      </c>
      <c r="M6" s="106">
        <v>3</v>
      </c>
      <c r="N6" s="1"/>
      <c r="O6" s="1"/>
      <c r="P6" s="1"/>
    </row>
    <row r="7" spans="1:16" ht="13.5" thickBot="1">
      <c r="A7" s="1"/>
      <c r="B7" s="241"/>
      <c r="C7" s="107" t="s">
        <v>81</v>
      </c>
      <c r="D7" s="108">
        <v>2670</v>
      </c>
      <c r="E7" s="109">
        <v>95</v>
      </c>
      <c r="F7" s="110">
        <f aca="true" t="shared" si="0" ref="F7:M7">ROUND($E$7*F6,0)</f>
        <v>119</v>
      </c>
      <c r="G7" s="110">
        <f t="shared" si="0"/>
        <v>143</v>
      </c>
      <c r="H7" s="110">
        <f t="shared" si="0"/>
        <v>166</v>
      </c>
      <c r="I7" s="110">
        <f t="shared" si="0"/>
        <v>190</v>
      </c>
      <c r="J7" s="110">
        <f t="shared" si="0"/>
        <v>214</v>
      </c>
      <c r="K7" s="110">
        <f t="shared" si="0"/>
        <v>238</v>
      </c>
      <c r="L7" s="110">
        <f t="shared" si="0"/>
        <v>261</v>
      </c>
      <c r="M7" s="111">
        <f t="shared" si="0"/>
        <v>285</v>
      </c>
      <c r="N7" s="1"/>
      <c r="O7" s="1"/>
      <c r="P7" s="1"/>
    </row>
    <row r="8" spans="1:16" ht="12.75">
      <c r="A8" s="1"/>
      <c r="B8" s="112">
        <v>101</v>
      </c>
      <c r="C8" s="113">
        <v>63.17</v>
      </c>
      <c r="D8" s="114">
        <f aca="true" t="shared" si="1" ref="D8:D26">ROUND($C8*D$7,$F$3)</f>
        <v>168700</v>
      </c>
      <c r="E8" s="65">
        <f aca="true" t="shared" si="2" ref="E8:M17">ROUND($C8*E$7,$F$4)</f>
        <v>6000</v>
      </c>
      <c r="F8" s="63">
        <f t="shared" si="2"/>
        <v>7500</v>
      </c>
      <c r="G8" s="63">
        <f t="shared" si="2"/>
        <v>9000</v>
      </c>
      <c r="H8" s="63">
        <f t="shared" si="2"/>
        <v>10500</v>
      </c>
      <c r="I8" s="63">
        <f t="shared" si="2"/>
        <v>12000</v>
      </c>
      <c r="J8" s="63">
        <f t="shared" si="2"/>
        <v>13500</v>
      </c>
      <c r="K8" s="63">
        <f t="shared" si="2"/>
        <v>15000</v>
      </c>
      <c r="L8" s="63">
        <f t="shared" si="2"/>
        <v>16500</v>
      </c>
      <c r="M8" s="66">
        <f t="shared" si="2"/>
        <v>18000</v>
      </c>
      <c r="N8" s="1"/>
      <c r="O8" s="1"/>
      <c r="P8" s="1"/>
    </row>
    <row r="9" spans="1:16" ht="12.75">
      <c r="A9" s="1"/>
      <c r="B9" s="115">
        <f>B8+1</f>
        <v>102</v>
      </c>
      <c r="C9" s="116">
        <v>63.17</v>
      </c>
      <c r="D9" s="117">
        <f t="shared" si="1"/>
        <v>168700</v>
      </c>
      <c r="E9" s="118">
        <f t="shared" si="2"/>
        <v>6000</v>
      </c>
      <c r="F9" s="119">
        <f t="shared" si="2"/>
        <v>7500</v>
      </c>
      <c r="G9" s="119">
        <f t="shared" si="2"/>
        <v>9000</v>
      </c>
      <c r="H9" s="119">
        <f t="shared" si="2"/>
        <v>10500</v>
      </c>
      <c r="I9" s="119">
        <f t="shared" si="2"/>
        <v>12000</v>
      </c>
      <c r="J9" s="119">
        <f t="shared" si="2"/>
        <v>13500</v>
      </c>
      <c r="K9" s="119">
        <f t="shared" si="2"/>
        <v>15000</v>
      </c>
      <c r="L9" s="119">
        <f t="shared" si="2"/>
        <v>16500</v>
      </c>
      <c r="M9" s="120">
        <f t="shared" si="2"/>
        <v>18000</v>
      </c>
      <c r="N9" s="1"/>
      <c r="O9" s="1"/>
      <c r="P9" s="1"/>
    </row>
    <row r="10" spans="1:16" ht="12.75">
      <c r="A10" s="1"/>
      <c r="B10" s="115">
        <f>B9+1</f>
        <v>103</v>
      </c>
      <c r="C10" s="116">
        <v>63.17</v>
      </c>
      <c r="D10" s="117">
        <f t="shared" si="1"/>
        <v>168700</v>
      </c>
      <c r="E10" s="118">
        <f t="shared" si="2"/>
        <v>6000</v>
      </c>
      <c r="F10" s="119">
        <f t="shared" si="2"/>
        <v>7500</v>
      </c>
      <c r="G10" s="119">
        <f t="shared" si="2"/>
        <v>9000</v>
      </c>
      <c r="H10" s="119">
        <f t="shared" si="2"/>
        <v>10500</v>
      </c>
      <c r="I10" s="119">
        <f t="shared" si="2"/>
        <v>12000</v>
      </c>
      <c r="J10" s="119">
        <f t="shared" si="2"/>
        <v>13500</v>
      </c>
      <c r="K10" s="119">
        <f t="shared" si="2"/>
        <v>15000</v>
      </c>
      <c r="L10" s="119">
        <f t="shared" si="2"/>
        <v>16500</v>
      </c>
      <c r="M10" s="120">
        <f t="shared" si="2"/>
        <v>18000</v>
      </c>
      <c r="N10" s="1"/>
      <c r="O10" s="1"/>
      <c r="P10" s="1"/>
    </row>
    <row r="11" spans="1:16" ht="12.75">
      <c r="A11" s="1"/>
      <c r="B11" s="115">
        <f>B10+1</f>
        <v>104</v>
      </c>
      <c r="C11" s="116">
        <v>63.17</v>
      </c>
      <c r="D11" s="117">
        <f t="shared" si="1"/>
        <v>168700</v>
      </c>
      <c r="E11" s="118">
        <f t="shared" si="2"/>
        <v>6000</v>
      </c>
      <c r="F11" s="119">
        <f t="shared" si="2"/>
        <v>7500</v>
      </c>
      <c r="G11" s="119">
        <f t="shared" si="2"/>
        <v>9000</v>
      </c>
      <c r="H11" s="119">
        <f t="shared" si="2"/>
        <v>10500</v>
      </c>
      <c r="I11" s="119">
        <f t="shared" si="2"/>
        <v>12000</v>
      </c>
      <c r="J11" s="119">
        <f t="shared" si="2"/>
        <v>13500</v>
      </c>
      <c r="K11" s="119">
        <f t="shared" si="2"/>
        <v>15000</v>
      </c>
      <c r="L11" s="119">
        <f t="shared" si="2"/>
        <v>16500</v>
      </c>
      <c r="M11" s="120">
        <f t="shared" si="2"/>
        <v>18000</v>
      </c>
      <c r="N11" s="1"/>
      <c r="O11" s="1"/>
      <c r="P11" s="1"/>
    </row>
    <row r="12" spans="1:16" ht="12.75">
      <c r="A12" s="1"/>
      <c r="B12" s="121">
        <v>201</v>
      </c>
      <c r="C12" s="116">
        <v>63.17</v>
      </c>
      <c r="D12" s="117">
        <f t="shared" si="1"/>
        <v>168700</v>
      </c>
      <c r="E12" s="118">
        <f t="shared" si="2"/>
        <v>6000</v>
      </c>
      <c r="F12" s="119">
        <f t="shared" si="2"/>
        <v>7500</v>
      </c>
      <c r="G12" s="119">
        <f t="shared" si="2"/>
        <v>9000</v>
      </c>
      <c r="H12" s="119">
        <f t="shared" si="2"/>
        <v>10500</v>
      </c>
      <c r="I12" s="119">
        <f t="shared" si="2"/>
        <v>12000</v>
      </c>
      <c r="J12" s="119">
        <f t="shared" si="2"/>
        <v>13500</v>
      </c>
      <c r="K12" s="119">
        <f t="shared" si="2"/>
        <v>15000</v>
      </c>
      <c r="L12" s="119">
        <f t="shared" si="2"/>
        <v>16500</v>
      </c>
      <c r="M12" s="120">
        <f t="shared" si="2"/>
        <v>18000</v>
      </c>
      <c r="N12" s="1"/>
      <c r="O12" s="1"/>
      <c r="P12" s="1"/>
    </row>
    <row r="13" spans="1:16" ht="12.75">
      <c r="A13" s="1"/>
      <c r="B13" s="115">
        <f>B12+1</f>
        <v>202</v>
      </c>
      <c r="C13" s="116">
        <v>63.17</v>
      </c>
      <c r="D13" s="117">
        <f t="shared" si="1"/>
        <v>168700</v>
      </c>
      <c r="E13" s="118">
        <f t="shared" si="2"/>
        <v>6000</v>
      </c>
      <c r="F13" s="119">
        <f t="shared" si="2"/>
        <v>7500</v>
      </c>
      <c r="G13" s="119">
        <f t="shared" si="2"/>
        <v>9000</v>
      </c>
      <c r="H13" s="119">
        <f t="shared" si="2"/>
        <v>10500</v>
      </c>
      <c r="I13" s="119">
        <f t="shared" si="2"/>
        <v>12000</v>
      </c>
      <c r="J13" s="119">
        <f t="shared" si="2"/>
        <v>13500</v>
      </c>
      <c r="K13" s="119">
        <f t="shared" si="2"/>
        <v>15000</v>
      </c>
      <c r="L13" s="119">
        <f t="shared" si="2"/>
        <v>16500</v>
      </c>
      <c r="M13" s="120">
        <f t="shared" si="2"/>
        <v>18000</v>
      </c>
      <c r="N13" s="1"/>
      <c r="O13" s="1"/>
      <c r="P13" s="1"/>
    </row>
    <row r="14" spans="1:16" ht="12.75">
      <c r="A14" s="1"/>
      <c r="B14" s="115">
        <f>B13+1</f>
        <v>203</v>
      </c>
      <c r="C14" s="116">
        <v>63.17</v>
      </c>
      <c r="D14" s="117">
        <f t="shared" si="1"/>
        <v>168700</v>
      </c>
      <c r="E14" s="118">
        <f t="shared" si="2"/>
        <v>6000</v>
      </c>
      <c r="F14" s="119">
        <f t="shared" si="2"/>
        <v>7500</v>
      </c>
      <c r="G14" s="119">
        <f t="shared" si="2"/>
        <v>9000</v>
      </c>
      <c r="H14" s="119">
        <f t="shared" si="2"/>
        <v>10500</v>
      </c>
      <c r="I14" s="119">
        <f t="shared" si="2"/>
        <v>12000</v>
      </c>
      <c r="J14" s="119">
        <f t="shared" si="2"/>
        <v>13500</v>
      </c>
      <c r="K14" s="119">
        <f t="shared" si="2"/>
        <v>15000</v>
      </c>
      <c r="L14" s="119">
        <f t="shared" si="2"/>
        <v>16500</v>
      </c>
      <c r="M14" s="120">
        <f t="shared" si="2"/>
        <v>18000</v>
      </c>
      <c r="N14" s="1"/>
      <c r="O14" s="1"/>
      <c r="P14" s="1"/>
    </row>
    <row r="15" spans="1:16" ht="12.75">
      <c r="A15" s="1"/>
      <c r="B15" s="115">
        <f>B14+1</f>
        <v>204</v>
      </c>
      <c r="C15" s="116">
        <v>63.17</v>
      </c>
      <c r="D15" s="117">
        <f t="shared" si="1"/>
        <v>168700</v>
      </c>
      <c r="E15" s="118">
        <f t="shared" si="2"/>
        <v>6000</v>
      </c>
      <c r="F15" s="119">
        <f t="shared" si="2"/>
        <v>7500</v>
      </c>
      <c r="G15" s="119">
        <f t="shared" si="2"/>
        <v>9000</v>
      </c>
      <c r="H15" s="119">
        <f t="shared" si="2"/>
        <v>10500</v>
      </c>
      <c r="I15" s="119">
        <f t="shared" si="2"/>
        <v>12000</v>
      </c>
      <c r="J15" s="119">
        <f t="shared" si="2"/>
        <v>13500</v>
      </c>
      <c r="K15" s="119">
        <f t="shared" si="2"/>
        <v>15000</v>
      </c>
      <c r="L15" s="119">
        <f t="shared" si="2"/>
        <v>16500</v>
      </c>
      <c r="M15" s="120">
        <f t="shared" si="2"/>
        <v>18000</v>
      </c>
      <c r="N15" s="1"/>
      <c r="O15" s="1"/>
      <c r="P15" s="1"/>
    </row>
    <row r="16" spans="1:16" ht="12.75">
      <c r="A16" s="1"/>
      <c r="B16" s="121">
        <v>301</v>
      </c>
      <c r="C16" s="116">
        <v>63.17</v>
      </c>
      <c r="D16" s="117">
        <f t="shared" si="1"/>
        <v>168700</v>
      </c>
      <c r="E16" s="118">
        <f t="shared" si="2"/>
        <v>6000</v>
      </c>
      <c r="F16" s="119">
        <f t="shared" si="2"/>
        <v>7500</v>
      </c>
      <c r="G16" s="119">
        <f t="shared" si="2"/>
        <v>9000</v>
      </c>
      <c r="H16" s="119">
        <f t="shared" si="2"/>
        <v>10500</v>
      </c>
      <c r="I16" s="119">
        <f t="shared" si="2"/>
        <v>12000</v>
      </c>
      <c r="J16" s="119">
        <f t="shared" si="2"/>
        <v>13500</v>
      </c>
      <c r="K16" s="119">
        <f t="shared" si="2"/>
        <v>15000</v>
      </c>
      <c r="L16" s="119">
        <f t="shared" si="2"/>
        <v>16500</v>
      </c>
      <c r="M16" s="120">
        <f t="shared" si="2"/>
        <v>18000</v>
      </c>
      <c r="N16" s="1"/>
      <c r="O16" s="1"/>
      <c r="P16" s="1"/>
    </row>
    <row r="17" spans="1:16" ht="12.75">
      <c r="A17" s="1"/>
      <c r="B17" s="115">
        <f>B16+1</f>
        <v>302</v>
      </c>
      <c r="C17" s="116">
        <v>63.17</v>
      </c>
      <c r="D17" s="117">
        <f t="shared" si="1"/>
        <v>168700</v>
      </c>
      <c r="E17" s="118">
        <f t="shared" si="2"/>
        <v>6000</v>
      </c>
      <c r="F17" s="119">
        <f t="shared" si="2"/>
        <v>7500</v>
      </c>
      <c r="G17" s="119">
        <f t="shared" si="2"/>
        <v>9000</v>
      </c>
      <c r="H17" s="119">
        <f t="shared" si="2"/>
        <v>10500</v>
      </c>
      <c r="I17" s="119">
        <f t="shared" si="2"/>
        <v>12000</v>
      </c>
      <c r="J17" s="119">
        <f t="shared" si="2"/>
        <v>13500</v>
      </c>
      <c r="K17" s="119">
        <f t="shared" si="2"/>
        <v>15000</v>
      </c>
      <c r="L17" s="119">
        <f t="shared" si="2"/>
        <v>16500</v>
      </c>
      <c r="M17" s="120">
        <f t="shared" si="2"/>
        <v>18000</v>
      </c>
      <c r="N17" s="1"/>
      <c r="O17" s="1"/>
      <c r="P17" s="1"/>
    </row>
    <row r="18" spans="1:16" ht="12.75">
      <c r="A18" s="1"/>
      <c r="B18" s="115">
        <f>B17+1</f>
        <v>303</v>
      </c>
      <c r="C18" s="116">
        <v>63.17</v>
      </c>
      <c r="D18" s="117">
        <f t="shared" si="1"/>
        <v>168700</v>
      </c>
      <c r="E18" s="118">
        <f aca="true" t="shared" si="3" ref="E18:M26">ROUND($C18*E$7,$F$4)</f>
        <v>6000</v>
      </c>
      <c r="F18" s="119">
        <f t="shared" si="3"/>
        <v>7500</v>
      </c>
      <c r="G18" s="119">
        <f t="shared" si="3"/>
        <v>9000</v>
      </c>
      <c r="H18" s="119">
        <f t="shared" si="3"/>
        <v>10500</v>
      </c>
      <c r="I18" s="119">
        <f t="shared" si="3"/>
        <v>12000</v>
      </c>
      <c r="J18" s="119">
        <f t="shared" si="3"/>
        <v>13500</v>
      </c>
      <c r="K18" s="119">
        <f t="shared" si="3"/>
        <v>15000</v>
      </c>
      <c r="L18" s="119">
        <f t="shared" si="3"/>
        <v>16500</v>
      </c>
      <c r="M18" s="120">
        <f t="shared" si="3"/>
        <v>18000</v>
      </c>
      <c r="N18" s="1"/>
      <c r="O18" s="1"/>
      <c r="P18" s="1"/>
    </row>
    <row r="19" spans="1:16" ht="12.75">
      <c r="A19" s="1"/>
      <c r="B19" s="115">
        <f>B18+1</f>
        <v>304</v>
      </c>
      <c r="C19" s="116">
        <v>63.17</v>
      </c>
      <c r="D19" s="117">
        <f t="shared" si="1"/>
        <v>168700</v>
      </c>
      <c r="E19" s="118">
        <f t="shared" si="3"/>
        <v>6000</v>
      </c>
      <c r="F19" s="119">
        <f t="shared" si="3"/>
        <v>7500</v>
      </c>
      <c r="G19" s="119">
        <f t="shared" si="3"/>
        <v>9000</v>
      </c>
      <c r="H19" s="119">
        <f t="shared" si="3"/>
        <v>10500</v>
      </c>
      <c r="I19" s="119">
        <f t="shared" si="3"/>
        <v>12000</v>
      </c>
      <c r="J19" s="119">
        <f t="shared" si="3"/>
        <v>13500</v>
      </c>
      <c r="K19" s="119">
        <f t="shared" si="3"/>
        <v>15000</v>
      </c>
      <c r="L19" s="119">
        <f t="shared" si="3"/>
        <v>16500</v>
      </c>
      <c r="M19" s="120">
        <f t="shared" si="3"/>
        <v>18000</v>
      </c>
      <c r="N19" s="1"/>
      <c r="O19" s="1"/>
      <c r="P19" s="1"/>
    </row>
    <row r="20" spans="1:16" ht="12.75">
      <c r="A20" s="1"/>
      <c r="B20" s="121">
        <v>401</v>
      </c>
      <c r="C20" s="116">
        <v>63.17</v>
      </c>
      <c r="D20" s="117">
        <f t="shared" si="1"/>
        <v>168700</v>
      </c>
      <c r="E20" s="118">
        <f t="shared" si="3"/>
        <v>6000</v>
      </c>
      <c r="F20" s="119">
        <f t="shared" si="3"/>
        <v>7500</v>
      </c>
      <c r="G20" s="119">
        <f t="shared" si="3"/>
        <v>9000</v>
      </c>
      <c r="H20" s="119">
        <f t="shared" si="3"/>
        <v>10500</v>
      </c>
      <c r="I20" s="119">
        <f t="shared" si="3"/>
        <v>12000</v>
      </c>
      <c r="J20" s="119">
        <f t="shared" si="3"/>
        <v>13500</v>
      </c>
      <c r="K20" s="119">
        <f t="shared" si="3"/>
        <v>15000</v>
      </c>
      <c r="L20" s="119">
        <f t="shared" si="3"/>
        <v>16500</v>
      </c>
      <c r="M20" s="120">
        <f t="shared" si="3"/>
        <v>18000</v>
      </c>
      <c r="N20" s="1"/>
      <c r="O20" s="1"/>
      <c r="P20" s="1"/>
    </row>
    <row r="21" spans="1:16" ht="12.75">
      <c r="A21" s="1"/>
      <c r="B21" s="115">
        <f>B20+1</f>
        <v>402</v>
      </c>
      <c r="C21" s="116">
        <v>63.17</v>
      </c>
      <c r="D21" s="117">
        <f t="shared" si="1"/>
        <v>168700</v>
      </c>
      <c r="E21" s="118">
        <f t="shared" si="3"/>
        <v>6000</v>
      </c>
      <c r="F21" s="119">
        <f t="shared" si="3"/>
        <v>7500</v>
      </c>
      <c r="G21" s="119">
        <f t="shared" si="3"/>
        <v>9000</v>
      </c>
      <c r="H21" s="119">
        <f t="shared" si="3"/>
        <v>10500</v>
      </c>
      <c r="I21" s="119">
        <f t="shared" si="3"/>
        <v>12000</v>
      </c>
      <c r="J21" s="119">
        <f t="shared" si="3"/>
        <v>13500</v>
      </c>
      <c r="K21" s="119">
        <f t="shared" si="3"/>
        <v>15000</v>
      </c>
      <c r="L21" s="119">
        <f t="shared" si="3"/>
        <v>16500</v>
      </c>
      <c r="M21" s="120">
        <f t="shared" si="3"/>
        <v>18000</v>
      </c>
      <c r="N21" s="1"/>
      <c r="O21" s="1"/>
      <c r="P21" s="1"/>
    </row>
    <row r="22" spans="1:16" ht="12.75">
      <c r="A22" s="1"/>
      <c r="B22" s="115">
        <f>B21+1</f>
        <v>403</v>
      </c>
      <c r="C22" s="116">
        <v>63.17</v>
      </c>
      <c r="D22" s="117">
        <f t="shared" si="1"/>
        <v>168700</v>
      </c>
      <c r="E22" s="118">
        <f t="shared" si="3"/>
        <v>6000</v>
      </c>
      <c r="F22" s="119">
        <f t="shared" si="3"/>
        <v>7500</v>
      </c>
      <c r="G22" s="119">
        <f t="shared" si="3"/>
        <v>9000</v>
      </c>
      <c r="H22" s="119">
        <f t="shared" si="3"/>
        <v>10500</v>
      </c>
      <c r="I22" s="119">
        <f t="shared" si="3"/>
        <v>12000</v>
      </c>
      <c r="J22" s="119">
        <f t="shared" si="3"/>
        <v>13500</v>
      </c>
      <c r="K22" s="119">
        <f t="shared" si="3"/>
        <v>15000</v>
      </c>
      <c r="L22" s="119">
        <f t="shared" si="3"/>
        <v>16500</v>
      </c>
      <c r="M22" s="120">
        <f t="shared" si="3"/>
        <v>18000</v>
      </c>
      <c r="N22" s="1"/>
      <c r="O22" s="1"/>
      <c r="P22" s="1"/>
    </row>
    <row r="23" spans="1:16" ht="12.75">
      <c r="A23" s="1"/>
      <c r="B23" s="115">
        <f>B22+1</f>
        <v>404</v>
      </c>
      <c r="C23" s="116">
        <v>63.17</v>
      </c>
      <c r="D23" s="117">
        <f t="shared" si="1"/>
        <v>168700</v>
      </c>
      <c r="E23" s="118">
        <f t="shared" si="3"/>
        <v>6000</v>
      </c>
      <c r="F23" s="119">
        <f t="shared" si="3"/>
        <v>7500</v>
      </c>
      <c r="G23" s="119">
        <f t="shared" si="3"/>
        <v>9000</v>
      </c>
      <c r="H23" s="119">
        <f t="shared" si="3"/>
        <v>10500</v>
      </c>
      <c r="I23" s="119">
        <f t="shared" si="3"/>
        <v>12000</v>
      </c>
      <c r="J23" s="119">
        <f t="shared" si="3"/>
        <v>13500</v>
      </c>
      <c r="K23" s="119">
        <f t="shared" si="3"/>
        <v>15000</v>
      </c>
      <c r="L23" s="119">
        <f t="shared" si="3"/>
        <v>16500</v>
      </c>
      <c r="M23" s="120">
        <f t="shared" si="3"/>
        <v>18000</v>
      </c>
      <c r="N23" s="1"/>
      <c r="O23" s="1"/>
      <c r="P23" s="1"/>
    </row>
    <row r="24" spans="1:16" ht="12.75">
      <c r="A24" s="1"/>
      <c r="B24" s="121">
        <v>501</v>
      </c>
      <c r="C24" s="116">
        <v>63.17</v>
      </c>
      <c r="D24" s="117">
        <f t="shared" si="1"/>
        <v>168700</v>
      </c>
      <c r="E24" s="118">
        <f t="shared" si="3"/>
        <v>6000</v>
      </c>
      <c r="F24" s="119">
        <f t="shared" si="3"/>
        <v>7500</v>
      </c>
      <c r="G24" s="119">
        <f t="shared" si="3"/>
        <v>9000</v>
      </c>
      <c r="H24" s="119">
        <f t="shared" si="3"/>
        <v>10500</v>
      </c>
      <c r="I24" s="119">
        <f t="shared" si="3"/>
        <v>12000</v>
      </c>
      <c r="J24" s="119">
        <f t="shared" si="3"/>
        <v>13500</v>
      </c>
      <c r="K24" s="119">
        <f t="shared" si="3"/>
        <v>15000</v>
      </c>
      <c r="L24" s="119">
        <f t="shared" si="3"/>
        <v>16500</v>
      </c>
      <c r="M24" s="120">
        <f t="shared" si="3"/>
        <v>18000</v>
      </c>
      <c r="N24" s="1"/>
      <c r="O24" s="1"/>
      <c r="P24" s="1"/>
    </row>
    <row r="25" spans="1:16" ht="12.75">
      <c r="A25" s="1"/>
      <c r="B25" s="115">
        <f>B24+1</f>
        <v>502</v>
      </c>
      <c r="C25" s="116">
        <v>63.17</v>
      </c>
      <c r="D25" s="117">
        <f t="shared" si="1"/>
        <v>168700</v>
      </c>
      <c r="E25" s="118">
        <f t="shared" si="3"/>
        <v>6000</v>
      </c>
      <c r="F25" s="119">
        <f t="shared" si="3"/>
        <v>7500</v>
      </c>
      <c r="G25" s="119">
        <f t="shared" si="3"/>
        <v>9000</v>
      </c>
      <c r="H25" s="119">
        <f t="shared" si="3"/>
        <v>10500</v>
      </c>
      <c r="I25" s="119">
        <f t="shared" si="3"/>
        <v>12000</v>
      </c>
      <c r="J25" s="119">
        <f t="shared" si="3"/>
        <v>13500</v>
      </c>
      <c r="K25" s="119">
        <f t="shared" si="3"/>
        <v>15000</v>
      </c>
      <c r="L25" s="119">
        <f t="shared" si="3"/>
        <v>16500</v>
      </c>
      <c r="M25" s="120">
        <f t="shared" si="3"/>
        <v>18000</v>
      </c>
      <c r="N25" s="1"/>
      <c r="O25" s="1"/>
      <c r="P25" s="1"/>
    </row>
    <row r="26" spans="1:16" ht="13.5" thickBot="1">
      <c r="A26" s="1"/>
      <c r="B26" s="122">
        <f>B25+1</f>
        <v>503</v>
      </c>
      <c r="C26" s="123">
        <v>63.17</v>
      </c>
      <c r="D26" s="124">
        <f t="shared" si="1"/>
        <v>168700</v>
      </c>
      <c r="E26" s="72">
        <f t="shared" si="3"/>
        <v>6000</v>
      </c>
      <c r="F26" s="70">
        <f t="shared" si="3"/>
        <v>7500</v>
      </c>
      <c r="G26" s="70">
        <f t="shared" si="3"/>
        <v>9000</v>
      </c>
      <c r="H26" s="70">
        <f t="shared" si="3"/>
        <v>10500</v>
      </c>
      <c r="I26" s="70">
        <f t="shared" si="3"/>
        <v>12000</v>
      </c>
      <c r="J26" s="70">
        <f t="shared" si="3"/>
        <v>13500</v>
      </c>
      <c r="K26" s="70">
        <f t="shared" si="3"/>
        <v>15000</v>
      </c>
      <c r="L26" s="70">
        <f t="shared" si="3"/>
        <v>16500</v>
      </c>
      <c r="M26" s="73">
        <f t="shared" si="3"/>
        <v>18000</v>
      </c>
      <c r="N26" s="1"/>
      <c r="O26" s="1"/>
      <c r="P26" s="1"/>
    </row>
    <row r="27" spans="1:16" ht="12.75">
      <c r="A27" s="1"/>
      <c r="B27" s="125" t="s">
        <v>82</v>
      </c>
      <c r="C27" s="126">
        <f aca="true" t="shared" si="4" ref="C27:M27">SUM(C8:C26)</f>
        <v>1200.23</v>
      </c>
      <c r="D27" s="127">
        <f t="shared" si="4"/>
        <v>3205300</v>
      </c>
      <c r="E27" s="128">
        <f t="shared" si="4"/>
        <v>114000</v>
      </c>
      <c r="F27" s="129">
        <f t="shared" si="4"/>
        <v>142500</v>
      </c>
      <c r="G27" s="129">
        <f t="shared" si="4"/>
        <v>171000</v>
      </c>
      <c r="H27" s="129">
        <f t="shared" si="4"/>
        <v>199500</v>
      </c>
      <c r="I27" s="129">
        <f t="shared" si="4"/>
        <v>228000</v>
      </c>
      <c r="J27" s="129">
        <f t="shared" si="4"/>
        <v>256500</v>
      </c>
      <c r="K27" s="129">
        <f t="shared" si="4"/>
        <v>285000</v>
      </c>
      <c r="L27" s="129">
        <f t="shared" si="4"/>
        <v>313500</v>
      </c>
      <c r="M27" s="130">
        <f t="shared" si="4"/>
        <v>342000</v>
      </c>
      <c r="N27" s="1"/>
      <c r="O27" s="1"/>
      <c r="P27" s="1"/>
    </row>
    <row r="28" spans="1:16" ht="13.5" thickBot="1">
      <c r="A28" s="1"/>
      <c r="B28" s="131" t="s">
        <v>83</v>
      </c>
      <c r="C28" s="132"/>
      <c r="D28" s="124"/>
      <c r="E28" s="72">
        <f aca="true" t="shared" si="5" ref="E28:M28">E27*12</f>
        <v>1368000</v>
      </c>
      <c r="F28" s="70">
        <f t="shared" si="5"/>
        <v>1710000</v>
      </c>
      <c r="G28" s="70">
        <f t="shared" si="5"/>
        <v>2052000</v>
      </c>
      <c r="H28" s="70">
        <f t="shared" si="5"/>
        <v>2394000</v>
      </c>
      <c r="I28" s="70">
        <f t="shared" si="5"/>
        <v>2736000</v>
      </c>
      <c r="J28" s="70">
        <f t="shared" si="5"/>
        <v>3078000</v>
      </c>
      <c r="K28" s="70">
        <f t="shared" si="5"/>
        <v>3420000</v>
      </c>
      <c r="L28" s="70">
        <f t="shared" si="5"/>
        <v>3762000</v>
      </c>
      <c r="M28" s="73">
        <f t="shared" si="5"/>
        <v>4104000</v>
      </c>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3.5">
      <c r="A34" s="1"/>
      <c r="B34" s="1"/>
      <c r="C34" s="1"/>
      <c r="D34" s="78"/>
      <c r="E34" s="236" t="s">
        <v>60</v>
      </c>
      <c r="F34" s="236"/>
      <c r="G34" s="80"/>
      <c r="H34" s="79"/>
      <c r="I34" s="79"/>
      <c r="J34" s="82"/>
      <c r="K34" s="83"/>
      <c r="L34" s="1"/>
      <c r="M34" s="1"/>
      <c r="N34" s="1"/>
      <c r="O34" s="1"/>
      <c r="P34" s="1"/>
    </row>
    <row r="35" spans="1:16" ht="13.5">
      <c r="A35" s="1"/>
      <c r="B35" s="1"/>
      <c r="C35" s="1"/>
      <c r="D35" s="82"/>
      <c r="E35" s="235" t="s">
        <v>62</v>
      </c>
      <c r="F35" s="235"/>
      <c r="G35" s="235"/>
      <c r="H35" s="83"/>
      <c r="I35" s="83"/>
      <c r="J35" s="82"/>
      <c r="K35" s="83"/>
      <c r="L35" s="1"/>
      <c r="M35" s="1"/>
      <c r="N35" s="1"/>
      <c r="O35" s="1"/>
      <c r="P35" s="1"/>
    </row>
    <row r="36" spans="1:16" ht="13.5">
      <c r="A36" s="1"/>
      <c r="B36" s="1"/>
      <c r="C36" s="1"/>
      <c r="D36" s="82"/>
      <c r="E36" s="213" t="s">
        <v>64</v>
      </c>
      <c r="F36" s="213"/>
      <c r="G36" s="213"/>
      <c r="H36" s="83"/>
      <c r="I36" s="83"/>
      <c r="J36" s="82"/>
      <c r="K36" s="83"/>
      <c r="L36" s="1"/>
      <c r="M36" s="1"/>
      <c r="N36" s="1"/>
      <c r="O36" s="1"/>
      <c r="P36" s="1"/>
    </row>
    <row r="37" spans="1:16" ht="13.5">
      <c r="A37" s="1"/>
      <c r="B37" s="1"/>
      <c r="C37" s="1"/>
      <c r="D37" s="82"/>
      <c r="E37" s="133" t="s">
        <v>66</v>
      </c>
      <c r="F37" s="238" t="s">
        <v>109</v>
      </c>
      <c r="G37" s="238"/>
      <c r="H37" s="238"/>
      <c r="I37" s="85"/>
      <c r="J37" s="82"/>
      <c r="K37" s="83"/>
      <c r="L37" s="1"/>
      <c r="M37" s="1"/>
      <c r="N37" s="1"/>
      <c r="O37" s="1"/>
      <c r="P37" s="1"/>
    </row>
    <row r="38" spans="1:16" ht="13.5">
      <c r="A38" s="1"/>
      <c r="B38" s="1"/>
      <c r="C38" s="1"/>
      <c r="D38" s="86"/>
      <c r="E38" s="88" t="s">
        <v>68</v>
      </c>
      <c r="F38" s="239" t="s">
        <v>112</v>
      </c>
      <c r="G38" s="239"/>
      <c r="H38" s="239"/>
      <c r="I38" s="89"/>
      <c r="J38" s="82"/>
      <c r="K38" s="83"/>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215" t="s">
        <v>114</v>
      </c>
      <c r="C41" s="1"/>
      <c r="D41" s="1"/>
      <c r="E41" s="1"/>
      <c r="F41" s="1"/>
      <c r="G41" s="1"/>
      <c r="H41" s="1"/>
      <c r="I41" s="1"/>
      <c r="J41" s="1"/>
      <c r="K41" s="1"/>
      <c r="L41" s="1"/>
      <c r="M41" s="1"/>
      <c r="N41" s="1"/>
      <c r="O41" s="1"/>
      <c r="P41" s="1"/>
    </row>
    <row r="42" spans="1:16" ht="12.75">
      <c r="A42" s="1"/>
      <c r="B42" s="217" t="s">
        <v>115</v>
      </c>
      <c r="C42" s="1"/>
      <c r="D42" s="1"/>
      <c r="E42" s="1"/>
      <c r="F42" s="1"/>
      <c r="G42" s="1"/>
      <c r="H42" s="1"/>
      <c r="I42" s="1"/>
      <c r="J42" s="1"/>
      <c r="K42" s="1"/>
      <c r="L42" s="1"/>
      <c r="M42" s="1"/>
      <c r="N42" s="1"/>
      <c r="O42" s="1"/>
      <c r="P42" s="1"/>
    </row>
    <row r="43" spans="1:16" ht="12.75">
      <c r="A43" s="1"/>
      <c r="B43" s="217" t="s">
        <v>116</v>
      </c>
      <c r="C43" s="1"/>
      <c r="D43" s="1"/>
      <c r="E43" s="1"/>
      <c r="F43" s="1"/>
      <c r="G43" s="1"/>
      <c r="H43" s="1"/>
      <c r="I43" s="1"/>
      <c r="J43" s="1"/>
      <c r="K43" s="1"/>
      <c r="L43" s="1"/>
      <c r="M43" s="1"/>
      <c r="N43" s="1"/>
      <c r="O43" s="1"/>
      <c r="P43" s="1"/>
    </row>
    <row r="44" spans="1:16" ht="12.75">
      <c r="A44" s="1"/>
      <c r="B44" s="217" t="s">
        <v>117</v>
      </c>
      <c r="C44" s="1"/>
      <c r="D44" s="1"/>
      <c r="E44" s="1"/>
      <c r="F44" s="1"/>
      <c r="G44" s="1"/>
      <c r="H44" s="1"/>
      <c r="I44" s="1"/>
      <c r="J44" s="1"/>
      <c r="K44" s="1"/>
      <c r="L44" s="1"/>
      <c r="M44" s="1"/>
      <c r="N44" s="1"/>
      <c r="O44" s="1"/>
      <c r="P44" s="1"/>
    </row>
    <row r="45" spans="1:16" ht="12.75">
      <c r="A45" s="1"/>
      <c r="B45" s="217" t="s">
        <v>118</v>
      </c>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sheetData>
  <sheetProtection password="CC3D" sheet="1" objects="1" scenarios="1"/>
  <mergeCells count="7">
    <mergeCell ref="F37:H37"/>
    <mergeCell ref="F38:H38"/>
    <mergeCell ref="B6:B7"/>
    <mergeCell ref="J4:K4"/>
    <mergeCell ref="E35:G35"/>
    <mergeCell ref="E36:G36"/>
    <mergeCell ref="E34:F34"/>
  </mergeCells>
  <hyperlinks>
    <hyperlink ref="F37" r:id="rId1" display="http://www.value-workers.co.jp"/>
    <hyperlink ref="F38:H38" r:id="rId2" display="info@value-workers.co.jp"/>
  </hyperlinks>
  <printOptions/>
  <pageMargins left="0.7874015748031497" right="0.3937007874015748" top="1.1811023622047245" bottom="0.984251968503937" header="0.5118110236220472" footer="0.5118110236220472"/>
  <pageSetup blackAndWhite="1" horizontalDpi="300" verticalDpi="300" orientation="portrait" paperSize="8" r:id="rId6"/>
  <drawing r:id="rId5"/>
  <legacyDrawing r:id="rId4"/>
  <oleObjects>
    <oleObject progId="" shapeId="1713713" r:id="rId3"/>
  </oleObjects>
</worksheet>
</file>

<file path=xl/worksheets/sheet3.xml><?xml version="1.0" encoding="utf-8"?>
<worksheet xmlns="http://schemas.openxmlformats.org/spreadsheetml/2006/main" xmlns:r="http://schemas.openxmlformats.org/officeDocument/2006/relationships">
  <dimension ref="A1:AH126"/>
  <sheetViews>
    <sheetView zoomScale="55" zoomScaleNormal="55" workbookViewId="0" topLeftCell="A1">
      <selection activeCell="B1" sqref="B1"/>
    </sheetView>
  </sheetViews>
  <sheetFormatPr defaultColWidth="9.00390625" defaultRowHeight="13.5"/>
  <cols>
    <col min="1" max="1" width="0.875" style="0" customWidth="1"/>
    <col min="2" max="2" width="4.625" style="0" customWidth="1"/>
    <col min="3" max="3" width="4.75390625" style="0" hidden="1" customWidth="1"/>
    <col min="4" max="5" width="4.75390625" style="0" customWidth="1"/>
    <col min="6" max="6" width="4.75390625" style="0" hidden="1" customWidth="1"/>
    <col min="7" max="7" width="4.75390625" style="0" customWidth="1"/>
    <col min="9" max="9" width="7.75390625" style="0" customWidth="1"/>
    <col min="10" max="29" width="9.75390625" style="0" customWidth="1"/>
    <col min="31" max="31" width="2.25390625" style="0" customWidth="1"/>
  </cols>
  <sheetData>
    <row r="1" spans="1:34" ht="16.5" thickBot="1">
      <c r="A1" s="1"/>
      <c r="B1" s="95" t="s">
        <v>84</v>
      </c>
      <c r="C1" s="7"/>
      <c r="D1" s="7"/>
      <c r="E1" s="6"/>
      <c r="F1" s="6"/>
      <c r="G1" s="7"/>
      <c r="H1" s="7"/>
      <c r="I1" s="134"/>
      <c r="J1" s="135" t="s">
        <v>2</v>
      </c>
      <c r="K1" s="243">
        <f>'工事費'!M2</f>
        <v>38473</v>
      </c>
      <c r="L1" s="243"/>
      <c r="M1" s="136" t="s">
        <v>3</v>
      </c>
      <c r="N1" s="137" t="str">
        <f>'工事費'!P2</f>
        <v>千円</v>
      </c>
      <c r="O1" s="1"/>
      <c r="P1" s="1"/>
      <c r="Q1" s="1"/>
      <c r="R1" s="1"/>
      <c r="S1" s="1"/>
      <c r="T1" s="1"/>
      <c r="U1" s="1"/>
      <c r="V1" s="1"/>
      <c r="W1" s="1"/>
      <c r="X1" s="1"/>
      <c r="Y1" s="1"/>
      <c r="Z1" s="1"/>
      <c r="AA1" s="1"/>
      <c r="AB1" s="1"/>
      <c r="AC1" s="1"/>
      <c r="AD1" s="1"/>
      <c r="AE1" s="1"/>
      <c r="AF1" s="1"/>
      <c r="AG1" s="1"/>
      <c r="AH1" s="1"/>
    </row>
    <row r="2" spans="1:34" ht="12.75">
      <c r="A2" s="1"/>
      <c r="B2" s="138" t="s">
        <v>85</v>
      </c>
      <c r="C2" s="139"/>
      <c r="D2" s="139"/>
      <c r="E2" s="139"/>
      <c r="F2" s="139"/>
      <c r="G2" s="139"/>
      <c r="H2" s="139"/>
      <c r="I2" s="140"/>
      <c r="J2" s="141">
        <f>'工事費'!I4</f>
        <v>38839</v>
      </c>
      <c r="K2" s="10">
        <f>'工事費'!J4</f>
        <v>39205</v>
      </c>
      <c r="L2" s="10">
        <f>'工事費'!K4</f>
        <v>39571</v>
      </c>
      <c r="M2" s="10">
        <f>'工事費'!L4</f>
        <v>39937</v>
      </c>
      <c r="N2" s="10">
        <f>'工事費'!M4</f>
        <v>40303</v>
      </c>
      <c r="O2" s="10">
        <f>'工事費'!N4</f>
        <v>40669</v>
      </c>
      <c r="P2" s="10">
        <f>'工事費'!O4</f>
        <v>41035</v>
      </c>
      <c r="Q2" s="10">
        <f>'工事費'!P4</f>
        <v>41401</v>
      </c>
      <c r="R2" s="10">
        <f>'工事費'!Q4</f>
        <v>41767</v>
      </c>
      <c r="S2" s="11">
        <f>'工事費'!R4</f>
        <v>42133</v>
      </c>
      <c r="T2" s="9">
        <f>'工事費'!S4</f>
        <v>42499</v>
      </c>
      <c r="U2" s="10">
        <f>'工事費'!T4</f>
        <v>42865</v>
      </c>
      <c r="V2" s="10">
        <f>'工事費'!U4</f>
        <v>43231</v>
      </c>
      <c r="W2" s="10">
        <f>'工事費'!V4</f>
        <v>43597</v>
      </c>
      <c r="X2" s="10">
        <f>'工事費'!W4</f>
        <v>43963</v>
      </c>
      <c r="Y2" s="10">
        <f>'工事費'!X4</f>
        <v>44329</v>
      </c>
      <c r="Z2" s="10">
        <f>'工事費'!Y4</f>
        <v>44695</v>
      </c>
      <c r="AA2" s="10">
        <f>'工事費'!Z4</f>
        <v>45061</v>
      </c>
      <c r="AB2" s="10">
        <f>'工事費'!AA4</f>
        <v>45427</v>
      </c>
      <c r="AC2" s="12">
        <f>'工事費'!AB4</f>
        <v>45793</v>
      </c>
      <c r="AD2" s="1"/>
      <c r="AE2" s="1"/>
      <c r="AF2" s="1"/>
      <c r="AG2" s="1"/>
      <c r="AH2" s="1"/>
    </row>
    <row r="3" spans="1:34" ht="13.5" thickBot="1">
      <c r="A3" s="1"/>
      <c r="B3" s="67" t="s">
        <v>86</v>
      </c>
      <c r="C3" s="142"/>
      <c r="D3" s="142"/>
      <c r="E3" s="142"/>
      <c r="F3" s="142"/>
      <c r="G3" s="142"/>
      <c r="H3" s="142"/>
      <c r="I3" s="143"/>
      <c r="J3" s="144">
        <f>'工事費'!I5</f>
        <v>1</v>
      </c>
      <c r="K3" s="15">
        <f>'工事費'!J5</f>
        <v>2</v>
      </c>
      <c r="L3" s="15">
        <f>'工事費'!K5</f>
        <v>3</v>
      </c>
      <c r="M3" s="15">
        <f>'工事費'!L5</f>
        <v>4</v>
      </c>
      <c r="N3" s="15">
        <f>'工事費'!M5</f>
        <v>5</v>
      </c>
      <c r="O3" s="15">
        <f>'工事費'!N5</f>
        <v>6</v>
      </c>
      <c r="P3" s="15">
        <f>'工事費'!O5</f>
        <v>7</v>
      </c>
      <c r="Q3" s="15">
        <f>'工事費'!P5</f>
        <v>8</v>
      </c>
      <c r="R3" s="15">
        <f>'工事費'!Q5</f>
        <v>9</v>
      </c>
      <c r="S3" s="16">
        <f>'工事費'!R5</f>
        <v>10</v>
      </c>
      <c r="T3" s="14">
        <f>'工事費'!S5</f>
        <v>11</v>
      </c>
      <c r="U3" s="15">
        <f>'工事費'!T5</f>
        <v>12</v>
      </c>
      <c r="V3" s="15">
        <f>'工事費'!U5</f>
        <v>13</v>
      </c>
      <c r="W3" s="15">
        <f>'工事費'!V5</f>
        <v>14</v>
      </c>
      <c r="X3" s="15">
        <f>'工事費'!W5</f>
        <v>15</v>
      </c>
      <c r="Y3" s="15">
        <f>'工事費'!X5</f>
        <v>16</v>
      </c>
      <c r="Z3" s="15">
        <f>'工事費'!Y5</f>
        <v>17</v>
      </c>
      <c r="AA3" s="15">
        <f>'工事費'!Z5</f>
        <v>18</v>
      </c>
      <c r="AB3" s="15">
        <f>'工事費'!AA5</f>
        <v>19</v>
      </c>
      <c r="AC3" s="17">
        <f>'工事費'!AB5</f>
        <v>20</v>
      </c>
      <c r="AD3" s="1"/>
      <c r="AE3" s="1"/>
      <c r="AF3" s="1"/>
      <c r="AG3" s="1"/>
      <c r="AH3" s="1"/>
    </row>
    <row r="4" spans="1:34" ht="12.75">
      <c r="A4" s="1"/>
      <c r="B4" s="60" t="s">
        <v>87</v>
      </c>
      <c r="C4" s="145"/>
      <c r="D4" s="145"/>
      <c r="E4" s="145"/>
      <c r="F4" s="145"/>
      <c r="G4" s="145"/>
      <c r="H4" s="145"/>
      <c r="I4" s="146"/>
      <c r="J4" s="147">
        <f>'工事費'!I31</f>
        <v>100</v>
      </c>
      <c r="K4" s="148">
        <f>'工事費'!J31</f>
        <v>100</v>
      </c>
      <c r="L4" s="148">
        <f>'工事費'!K31</f>
        <v>100</v>
      </c>
      <c r="M4" s="148">
        <f>'工事費'!L31</f>
        <v>1250</v>
      </c>
      <c r="N4" s="148">
        <f>'工事費'!M31</f>
        <v>100</v>
      </c>
      <c r="O4" s="148">
        <f>'工事費'!N31</f>
        <v>100</v>
      </c>
      <c r="P4" s="148">
        <f>'工事費'!O31</f>
        <v>950</v>
      </c>
      <c r="Q4" s="148">
        <f>'工事費'!P31</f>
        <v>400</v>
      </c>
      <c r="R4" s="148">
        <f>'工事費'!Q31</f>
        <v>600</v>
      </c>
      <c r="S4" s="149">
        <f>'工事費'!R31</f>
        <v>22120</v>
      </c>
      <c r="T4" s="150">
        <f>'工事費'!S31</f>
        <v>100</v>
      </c>
      <c r="U4" s="148">
        <f>'工事費'!T31</f>
        <v>3100</v>
      </c>
      <c r="V4" s="148">
        <f>'工事費'!U31</f>
        <v>100</v>
      </c>
      <c r="W4" s="148">
        <f>'工事費'!V31</f>
        <v>950</v>
      </c>
      <c r="X4" s="148">
        <f>'工事費'!W31</f>
        <v>800</v>
      </c>
      <c r="Y4" s="148">
        <f>'工事費'!X31</f>
        <v>1200</v>
      </c>
      <c r="Z4" s="148">
        <f>'工事費'!Y31</f>
        <v>950</v>
      </c>
      <c r="AA4" s="148">
        <f>'工事費'!Z31</f>
        <v>100</v>
      </c>
      <c r="AB4" s="148">
        <f>'工事費'!AA31</f>
        <v>1100</v>
      </c>
      <c r="AC4" s="151">
        <f>'工事費'!AB31</f>
        <v>41120</v>
      </c>
      <c r="AD4" s="1"/>
      <c r="AE4" s="1"/>
      <c r="AF4" s="1"/>
      <c r="AG4" s="1"/>
      <c r="AH4" s="1"/>
    </row>
    <row r="5" spans="1:34" ht="13.5" thickBot="1">
      <c r="A5" s="1"/>
      <c r="B5" s="67" t="s">
        <v>88</v>
      </c>
      <c r="C5" s="142"/>
      <c r="D5" s="142"/>
      <c r="E5" s="142"/>
      <c r="F5" s="142"/>
      <c r="G5" s="142"/>
      <c r="H5" s="142"/>
      <c r="I5" s="143"/>
      <c r="J5" s="152">
        <f>'工事費'!I32</f>
        <v>100</v>
      </c>
      <c r="K5" s="153">
        <f>'工事費'!J32</f>
        <v>200</v>
      </c>
      <c r="L5" s="153">
        <f>'工事費'!K32</f>
        <v>300</v>
      </c>
      <c r="M5" s="153">
        <f>'工事費'!L32</f>
        <v>1550</v>
      </c>
      <c r="N5" s="153">
        <f>'工事費'!M32</f>
        <v>1650</v>
      </c>
      <c r="O5" s="153">
        <f>'工事費'!N32</f>
        <v>1750</v>
      </c>
      <c r="P5" s="153">
        <f>'工事費'!O32</f>
        <v>2700</v>
      </c>
      <c r="Q5" s="153">
        <f>'工事費'!P32</f>
        <v>3100</v>
      </c>
      <c r="R5" s="153">
        <f>'工事費'!Q32</f>
        <v>3700</v>
      </c>
      <c r="S5" s="154">
        <f>'工事費'!R32</f>
        <v>25820</v>
      </c>
      <c r="T5" s="155">
        <f>'工事費'!S32</f>
        <v>25920</v>
      </c>
      <c r="U5" s="153">
        <f>'工事費'!T32</f>
        <v>29020</v>
      </c>
      <c r="V5" s="153">
        <f>'工事費'!U32</f>
        <v>29120</v>
      </c>
      <c r="W5" s="153">
        <f>'工事費'!V32</f>
        <v>30070</v>
      </c>
      <c r="X5" s="153">
        <f>'工事費'!W32</f>
        <v>30870</v>
      </c>
      <c r="Y5" s="153">
        <f>'工事費'!X32</f>
        <v>32070</v>
      </c>
      <c r="Z5" s="153">
        <f>'工事費'!Y32</f>
        <v>33020</v>
      </c>
      <c r="AA5" s="153">
        <f>'工事費'!Z32</f>
        <v>33120</v>
      </c>
      <c r="AB5" s="153">
        <f>'工事費'!AA32</f>
        <v>34220</v>
      </c>
      <c r="AC5" s="156">
        <f>'工事費'!AB32</f>
        <v>75340</v>
      </c>
      <c r="AD5" s="1"/>
      <c r="AE5" s="1"/>
      <c r="AF5" s="1"/>
      <c r="AG5" s="1"/>
      <c r="AH5" s="1"/>
    </row>
    <row r="6" spans="1:34" ht="16.5" thickBot="1">
      <c r="A6" s="1"/>
      <c r="B6" s="95" t="s">
        <v>89</v>
      </c>
      <c r="C6" s="7"/>
      <c r="D6" s="7"/>
      <c r="E6" s="7"/>
      <c r="F6" s="7"/>
      <c r="G6" s="7"/>
      <c r="H6" s="7"/>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57" t="s">
        <v>90</v>
      </c>
      <c r="C7" s="158"/>
      <c r="D7" s="158"/>
      <c r="E7" s="158"/>
      <c r="F7" s="158"/>
      <c r="G7" s="158"/>
      <c r="H7" s="159"/>
      <c r="I7" s="160" t="s">
        <v>91</v>
      </c>
      <c r="J7" s="161">
        <f aca="true" t="shared" si="0" ref="J7:AC7">IF(J$3&gt;=$C13,$F13,IF(J$3&gt;=$C12,$F12,IF(J$3&gt;=$C11,$F11,IF(J$3&gt;=$C10,$F10,1))))</f>
        <v>1</v>
      </c>
      <c r="K7" s="162">
        <f t="shared" si="0"/>
        <v>1</v>
      </c>
      <c r="L7" s="163">
        <f t="shared" si="0"/>
        <v>1</v>
      </c>
      <c r="M7" s="163">
        <f t="shared" si="0"/>
        <v>1</v>
      </c>
      <c r="N7" s="163">
        <f t="shared" si="0"/>
        <v>1</v>
      </c>
      <c r="O7" s="163">
        <f t="shared" si="0"/>
        <v>1</v>
      </c>
      <c r="P7" s="163">
        <f t="shared" si="0"/>
        <v>1</v>
      </c>
      <c r="Q7" s="163">
        <f t="shared" si="0"/>
        <v>1</v>
      </c>
      <c r="R7" s="163">
        <f t="shared" si="0"/>
        <v>1</v>
      </c>
      <c r="S7" s="164">
        <f t="shared" si="0"/>
        <v>1</v>
      </c>
      <c r="T7" s="162">
        <f t="shared" si="0"/>
        <v>1</v>
      </c>
      <c r="U7" s="163">
        <f t="shared" si="0"/>
        <v>1</v>
      </c>
      <c r="V7" s="163">
        <f t="shared" si="0"/>
        <v>1</v>
      </c>
      <c r="W7" s="163">
        <f t="shared" si="0"/>
        <v>1</v>
      </c>
      <c r="X7" s="163">
        <f t="shared" si="0"/>
        <v>1</v>
      </c>
      <c r="Y7" s="163">
        <f t="shared" si="0"/>
        <v>1</v>
      </c>
      <c r="Z7" s="163">
        <f t="shared" si="0"/>
        <v>1</v>
      </c>
      <c r="AA7" s="163">
        <f t="shared" si="0"/>
        <v>1</v>
      </c>
      <c r="AB7" s="163">
        <f t="shared" si="0"/>
        <v>1</v>
      </c>
      <c r="AC7" s="165">
        <f t="shared" si="0"/>
        <v>1</v>
      </c>
      <c r="AD7" s="1"/>
      <c r="AE7" s="1"/>
      <c r="AF7" s="1"/>
      <c r="AG7" s="1"/>
      <c r="AH7" s="1"/>
    </row>
    <row r="8" spans="1:34" ht="12.75">
      <c r="A8" s="1"/>
      <c r="B8" s="166" t="s">
        <v>92</v>
      </c>
      <c r="C8" s="167"/>
      <c r="D8" s="167"/>
      <c r="E8" s="168">
        <f>'積立金各戸'!E7</f>
        <v>95</v>
      </c>
      <c r="F8" s="168"/>
      <c r="G8" s="169" t="s">
        <v>93</v>
      </c>
      <c r="H8" s="170" t="s">
        <v>94</v>
      </c>
      <c r="I8" s="171"/>
      <c r="J8" s="172">
        <f>ROUND(IF($B10&lt;1,err,IF($E13&gt;'積立金各戸'!$M$6,err,LOOKUP(J7,'積立金各戸'!$E$6:$M$6,'積立金各戸'!$E$28:$M$28)))/1000,0)</f>
        <v>1368</v>
      </c>
      <c r="K8" s="173">
        <f>ROUND(IF($B10&lt;1,err,IF($E13&gt;'積立金各戸'!$M$6,err,LOOKUP(K7,'積立金各戸'!$E$6:$M$6,'積立金各戸'!$E$28:$M$28)))/1000,0)</f>
        <v>1368</v>
      </c>
      <c r="L8" s="174">
        <f>ROUND(IF($B10&lt;1,err,IF($E13&gt;'積立金各戸'!$M$6,err,LOOKUP(L7,'積立金各戸'!$E$6:$M$6,'積立金各戸'!$E$28:$M$28)))/1000,0)</f>
        <v>1368</v>
      </c>
      <c r="M8" s="174">
        <f>ROUND(IF($B10&lt;1,err,IF($E13&gt;'積立金各戸'!$M$6,err,LOOKUP(M7,'積立金各戸'!$E$6:$M$6,'積立金各戸'!$E$28:$M$28)))/1000,0)</f>
        <v>1368</v>
      </c>
      <c r="N8" s="174">
        <f>ROUND(IF($B10&lt;1,err,IF($E13&gt;'積立金各戸'!$M$6,err,LOOKUP(N7,'積立金各戸'!$E$6:$M$6,'積立金各戸'!$E$28:$M$28)))/1000,0)</f>
        <v>1368</v>
      </c>
      <c r="O8" s="174">
        <f>ROUND(IF($B10&lt;1,err,IF($E13&gt;'積立金各戸'!$M$6,err,LOOKUP(O7,'積立金各戸'!$E$6:$M$6,'積立金各戸'!$E$28:$M$28)))/1000,0)</f>
        <v>1368</v>
      </c>
      <c r="P8" s="174">
        <f>ROUND(IF($B10&lt;1,err,IF($E13&gt;'積立金各戸'!$M$6,err,LOOKUP(P7,'積立金各戸'!$E$6:$M$6,'積立金各戸'!$E$28:$M$28)))/1000,0)</f>
        <v>1368</v>
      </c>
      <c r="Q8" s="174">
        <f>ROUND(IF($B10&lt;1,err,IF($E13&gt;'積立金各戸'!$M$6,err,LOOKUP(Q7,'積立金各戸'!$E$6:$M$6,'積立金各戸'!$E$28:$M$28)))/1000,0)</f>
        <v>1368</v>
      </c>
      <c r="R8" s="174">
        <f>ROUND(IF($B10&lt;1,err,IF($E13&gt;'積立金各戸'!$M$6,err,LOOKUP(R7,'積立金各戸'!$E$6:$M$6,'積立金各戸'!$E$28:$M$28)))/1000,0)</f>
        <v>1368</v>
      </c>
      <c r="S8" s="175">
        <f>ROUND(IF($B10&lt;1,err,IF($E13&gt;'積立金各戸'!$M$6,err,LOOKUP(S7,'積立金各戸'!$E$6:$M$6,'積立金各戸'!$E$28:$M$28)))/1000,0)</f>
        <v>1368</v>
      </c>
      <c r="T8" s="173">
        <f>ROUND(IF($B10&lt;1,err,IF($E13&gt;'積立金各戸'!$M$6,err,LOOKUP(T7,'積立金各戸'!$E$6:$M$6,'積立金各戸'!$E$28:$M$28)))/1000,0)</f>
        <v>1368</v>
      </c>
      <c r="U8" s="174">
        <f>ROUND(IF($B10&lt;1,err,IF($E13&gt;'積立金各戸'!$M$6,err,LOOKUP(U7,'積立金各戸'!$E$6:$M$6,'積立金各戸'!$E$28:$M$28)))/1000,0)</f>
        <v>1368</v>
      </c>
      <c r="V8" s="174">
        <f>ROUND(IF($B10&lt;1,err,IF($E13&gt;'積立金各戸'!$M$6,err,LOOKUP(V7,'積立金各戸'!$E$6:$M$6,'積立金各戸'!$E$28:$M$28)))/1000,0)</f>
        <v>1368</v>
      </c>
      <c r="W8" s="174">
        <f>ROUND(IF($B10&lt;1,err,IF($E13&gt;'積立金各戸'!$M$6,err,LOOKUP(W7,'積立金各戸'!$E$6:$M$6,'積立金各戸'!$E$28:$M$28)))/1000,0)</f>
        <v>1368</v>
      </c>
      <c r="X8" s="174">
        <f>ROUND(IF($B10&lt;1,err,IF($E13&gt;'積立金各戸'!$M$6,err,LOOKUP(X7,'積立金各戸'!$E$6:$M$6,'積立金各戸'!$E$28:$M$28)))/1000,0)</f>
        <v>1368</v>
      </c>
      <c r="Y8" s="174">
        <f>ROUND(IF($B10&lt;1,err,IF($E13&gt;'積立金各戸'!$M$6,err,LOOKUP(Y7,'積立金各戸'!$E$6:$M$6,'積立金各戸'!$E$28:$M$28)))/1000,0)</f>
        <v>1368</v>
      </c>
      <c r="Z8" s="174">
        <f>ROUND(IF($B10&lt;1,err,IF($E13&gt;'積立金各戸'!$M$6,err,LOOKUP(Z7,'積立金各戸'!$E$6:$M$6,'積立金各戸'!$E$28:$M$28)))/1000,0)</f>
        <v>1368</v>
      </c>
      <c r="AA8" s="174">
        <f>ROUND(IF($B10&lt;1,err,IF($E13&gt;'積立金各戸'!$M$6,err,LOOKUP(AA7,'積立金各戸'!$E$6:$M$6,'積立金各戸'!$E$28:$M$28)))/1000,0)</f>
        <v>1368</v>
      </c>
      <c r="AB8" s="174">
        <f>ROUND(IF($B10&lt;1,err,IF($E13&gt;'積立金各戸'!$M$6,err,LOOKUP(AB7,'積立金各戸'!$E$6:$M$6,'積立金各戸'!$E$28:$M$28)))/1000,0)</f>
        <v>1368</v>
      </c>
      <c r="AC8" s="176">
        <f>ROUND(IF($B10&lt;1,err,IF($E13&gt;'積立金各戸'!$M$6,err,LOOKUP(AC7,'積立金各戸'!$E$6:$M$6,'積立金各戸'!$E$28:$M$28)))/1000,0)</f>
        <v>1368</v>
      </c>
      <c r="AD8" s="1"/>
      <c r="AE8" s="1"/>
      <c r="AF8" s="1"/>
      <c r="AG8" s="1"/>
      <c r="AH8" s="1"/>
    </row>
    <row r="9" spans="1:34" ht="12.75">
      <c r="A9" s="1"/>
      <c r="B9" s="166"/>
      <c r="C9" s="167"/>
      <c r="D9" s="167"/>
      <c r="E9" s="177"/>
      <c r="F9" s="177"/>
      <c r="G9" s="178"/>
      <c r="H9" s="179" t="s">
        <v>95</v>
      </c>
      <c r="I9" s="180"/>
      <c r="J9" s="181">
        <v>0</v>
      </c>
      <c r="K9" s="182">
        <v>0</v>
      </c>
      <c r="L9" s="183">
        <v>0</v>
      </c>
      <c r="M9" s="183">
        <v>0</v>
      </c>
      <c r="N9" s="183">
        <v>0</v>
      </c>
      <c r="O9" s="183">
        <v>0</v>
      </c>
      <c r="P9" s="183">
        <v>0</v>
      </c>
      <c r="Q9" s="183">
        <v>0</v>
      </c>
      <c r="R9" s="183">
        <v>0</v>
      </c>
      <c r="S9" s="184">
        <v>0</v>
      </c>
      <c r="T9" s="182">
        <v>0</v>
      </c>
      <c r="U9" s="183">
        <v>0</v>
      </c>
      <c r="V9" s="183">
        <v>0</v>
      </c>
      <c r="W9" s="183">
        <v>0</v>
      </c>
      <c r="X9" s="183">
        <v>0</v>
      </c>
      <c r="Y9" s="183">
        <v>0</v>
      </c>
      <c r="Z9" s="183">
        <v>0</v>
      </c>
      <c r="AA9" s="183">
        <v>0</v>
      </c>
      <c r="AB9" s="183">
        <v>0</v>
      </c>
      <c r="AC9" s="185">
        <v>0</v>
      </c>
      <c r="AD9" s="1"/>
      <c r="AE9" s="1"/>
      <c r="AF9" s="1"/>
      <c r="AG9" s="1"/>
      <c r="AH9" s="1"/>
    </row>
    <row r="10" spans="1:34" ht="12.75">
      <c r="A10" s="1"/>
      <c r="B10" s="186">
        <v>1</v>
      </c>
      <c r="C10" s="167">
        <f>IF(B10=0,1,B10)</f>
        <v>1</v>
      </c>
      <c r="D10" s="187" t="s">
        <v>96</v>
      </c>
      <c r="E10" s="188">
        <v>1</v>
      </c>
      <c r="F10" s="177">
        <f>IF(E10=0,1,E10)</f>
        <v>1</v>
      </c>
      <c r="G10" s="189" t="s">
        <v>97</v>
      </c>
      <c r="H10" s="179" t="s">
        <v>80</v>
      </c>
      <c r="I10" s="180"/>
      <c r="J10" s="190">
        <f>ROUND('積立金各戸'!$D$27/1000,0)</f>
        <v>3205</v>
      </c>
      <c r="K10" s="182">
        <v>0</v>
      </c>
      <c r="L10" s="183">
        <v>0</v>
      </c>
      <c r="M10" s="183">
        <v>0</v>
      </c>
      <c r="N10" s="183">
        <v>0</v>
      </c>
      <c r="O10" s="183">
        <v>0</v>
      </c>
      <c r="P10" s="183">
        <v>0</v>
      </c>
      <c r="Q10" s="183">
        <v>0</v>
      </c>
      <c r="R10" s="183">
        <v>0</v>
      </c>
      <c r="S10" s="184">
        <v>0</v>
      </c>
      <c r="T10" s="182">
        <v>0</v>
      </c>
      <c r="U10" s="183">
        <v>0</v>
      </c>
      <c r="V10" s="183">
        <v>0</v>
      </c>
      <c r="W10" s="183">
        <v>0</v>
      </c>
      <c r="X10" s="183">
        <v>0</v>
      </c>
      <c r="Y10" s="183">
        <v>0</v>
      </c>
      <c r="Z10" s="183">
        <v>0</v>
      </c>
      <c r="AA10" s="183">
        <v>0</v>
      </c>
      <c r="AB10" s="183">
        <v>0</v>
      </c>
      <c r="AC10" s="185">
        <v>0</v>
      </c>
      <c r="AD10" s="1"/>
      <c r="AE10" s="1"/>
      <c r="AF10" s="1"/>
      <c r="AG10" s="1"/>
      <c r="AH10" s="1"/>
    </row>
    <row r="11" spans="1:34" ht="12.75">
      <c r="A11" s="1"/>
      <c r="B11" s="186"/>
      <c r="C11" s="167">
        <f>IF(B11=0,C10,B11)</f>
        <v>1</v>
      </c>
      <c r="D11" s="187" t="s">
        <v>96</v>
      </c>
      <c r="E11" s="188"/>
      <c r="F11" s="177">
        <f>IF(E11=0,F10,E11)</f>
        <v>1</v>
      </c>
      <c r="G11" s="189" t="s">
        <v>97</v>
      </c>
      <c r="H11" s="179" t="s">
        <v>98</v>
      </c>
      <c r="I11" s="180"/>
      <c r="J11" s="181">
        <v>0</v>
      </c>
      <c r="K11" s="182">
        <v>0</v>
      </c>
      <c r="L11" s="183">
        <v>0</v>
      </c>
      <c r="M11" s="183">
        <v>0</v>
      </c>
      <c r="N11" s="183">
        <v>0</v>
      </c>
      <c r="O11" s="183">
        <v>0</v>
      </c>
      <c r="P11" s="183">
        <v>0</v>
      </c>
      <c r="Q11" s="183">
        <v>0</v>
      </c>
      <c r="R11" s="183">
        <v>0</v>
      </c>
      <c r="S11" s="184">
        <v>0</v>
      </c>
      <c r="T11" s="182">
        <v>0</v>
      </c>
      <c r="U11" s="183">
        <v>0</v>
      </c>
      <c r="V11" s="183">
        <v>0</v>
      </c>
      <c r="W11" s="183">
        <v>0</v>
      </c>
      <c r="X11" s="183">
        <v>0</v>
      </c>
      <c r="Y11" s="183">
        <v>0</v>
      </c>
      <c r="Z11" s="183">
        <v>0</v>
      </c>
      <c r="AA11" s="183">
        <v>0</v>
      </c>
      <c r="AB11" s="183">
        <v>0</v>
      </c>
      <c r="AC11" s="185">
        <v>0</v>
      </c>
      <c r="AD11" s="1"/>
      <c r="AE11" s="1"/>
      <c r="AF11" s="1"/>
      <c r="AG11" s="1"/>
      <c r="AH11" s="1"/>
    </row>
    <row r="12" spans="1:34" ht="12.75">
      <c r="A12" s="1"/>
      <c r="B12" s="186"/>
      <c r="C12" s="167">
        <f>IF(B12=0,C11,B12)</f>
        <v>1</v>
      </c>
      <c r="D12" s="187" t="s">
        <v>96</v>
      </c>
      <c r="E12" s="188"/>
      <c r="F12" s="177">
        <f>IF(E12=0,F11,E12)</f>
        <v>1</v>
      </c>
      <c r="G12" s="189" t="s">
        <v>97</v>
      </c>
      <c r="H12" s="191" t="s">
        <v>99</v>
      </c>
      <c r="I12" s="192"/>
      <c r="J12" s="193">
        <v>0</v>
      </c>
      <c r="K12" s="194">
        <v>0</v>
      </c>
      <c r="L12" s="195">
        <v>0</v>
      </c>
      <c r="M12" s="195">
        <v>0</v>
      </c>
      <c r="N12" s="195">
        <v>0</v>
      </c>
      <c r="O12" s="195">
        <v>0</v>
      </c>
      <c r="P12" s="195">
        <v>0</v>
      </c>
      <c r="Q12" s="195">
        <v>0</v>
      </c>
      <c r="R12" s="195">
        <v>0</v>
      </c>
      <c r="S12" s="196">
        <v>0</v>
      </c>
      <c r="T12" s="194">
        <v>0</v>
      </c>
      <c r="U12" s="195">
        <v>0</v>
      </c>
      <c r="V12" s="195">
        <v>0</v>
      </c>
      <c r="W12" s="195">
        <v>0</v>
      </c>
      <c r="X12" s="195">
        <v>0</v>
      </c>
      <c r="Y12" s="195">
        <v>0</v>
      </c>
      <c r="Z12" s="195">
        <v>0</v>
      </c>
      <c r="AA12" s="195">
        <v>0</v>
      </c>
      <c r="AB12" s="195">
        <v>0</v>
      </c>
      <c r="AC12" s="197">
        <v>0</v>
      </c>
      <c r="AD12" s="1"/>
      <c r="AE12" s="1"/>
      <c r="AF12" s="1"/>
      <c r="AG12" s="1"/>
      <c r="AH12" s="1"/>
    </row>
    <row r="13" spans="1:34" ht="12.75">
      <c r="A13" s="1"/>
      <c r="B13" s="186"/>
      <c r="C13" s="167">
        <f>IF(B13=0,C12,B13)</f>
        <v>1</v>
      </c>
      <c r="D13" s="187" t="s">
        <v>96</v>
      </c>
      <c r="E13" s="188"/>
      <c r="F13" s="177">
        <f>IF(E13=0,F12,E13)</f>
        <v>1</v>
      </c>
      <c r="G13" s="187" t="s">
        <v>97</v>
      </c>
      <c r="H13" s="170" t="s">
        <v>100</v>
      </c>
      <c r="I13" s="171"/>
      <c r="J13" s="198">
        <f aca="true" t="shared" si="1" ref="J13:AC13">I13+SUM(J8:J12)</f>
        <v>4573</v>
      </c>
      <c r="K13" s="62">
        <f t="shared" si="1"/>
        <v>5941</v>
      </c>
      <c r="L13" s="63">
        <f t="shared" si="1"/>
        <v>7309</v>
      </c>
      <c r="M13" s="63">
        <f t="shared" si="1"/>
        <v>8677</v>
      </c>
      <c r="N13" s="63">
        <f t="shared" si="1"/>
        <v>10045</v>
      </c>
      <c r="O13" s="63">
        <f t="shared" si="1"/>
        <v>11413</v>
      </c>
      <c r="P13" s="63">
        <f t="shared" si="1"/>
        <v>12781</v>
      </c>
      <c r="Q13" s="63">
        <f t="shared" si="1"/>
        <v>14149</v>
      </c>
      <c r="R13" s="63">
        <f t="shared" si="1"/>
        <v>15517</v>
      </c>
      <c r="S13" s="199">
        <f t="shared" si="1"/>
        <v>16885</v>
      </c>
      <c r="T13" s="62">
        <f t="shared" si="1"/>
        <v>18253</v>
      </c>
      <c r="U13" s="63">
        <f t="shared" si="1"/>
        <v>19621</v>
      </c>
      <c r="V13" s="63">
        <f t="shared" si="1"/>
        <v>20989</v>
      </c>
      <c r="W13" s="63">
        <f t="shared" si="1"/>
        <v>22357</v>
      </c>
      <c r="X13" s="63">
        <f t="shared" si="1"/>
        <v>23725</v>
      </c>
      <c r="Y13" s="63">
        <f t="shared" si="1"/>
        <v>25093</v>
      </c>
      <c r="Z13" s="63">
        <f t="shared" si="1"/>
        <v>26461</v>
      </c>
      <c r="AA13" s="63">
        <f t="shared" si="1"/>
        <v>27829</v>
      </c>
      <c r="AB13" s="63">
        <f t="shared" si="1"/>
        <v>29197</v>
      </c>
      <c r="AC13" s="66">
        <f t="shared" si="1"/>
        <v>30565</v>
      </c>
      <c r="AD13" s="1"/>
      <c r="AE13" s="1"/>
      <c r="AF13" s="1"/>
      <c r="AG13" s="1"/>
      <c r="AH13" s="1"/>
    </row>
    <row r="14" spans="1:34" ht="13.5" thickBot="1">
      <c r="A14" s="1"/>
      <c r="B14" s="200"/>
      <c r="C14" s="201"/>
      <c r="D14" s="201"/>
      <c r="E14" s="202"/>
      <c r="F14" s="202"/>
      <c r="G14" s="203"/>
      <c r="H14" s="204" t="s">
        <v>101</v>
      </c>
      <c r="I14" s="205"/>
      <c r="J14" s="206">
        <f aca="true" t="shared" si="2" ref="J14:AC14">J13-J$5</f>
        <v>4473</v>
      </c>
      <c r="K14" s="69">
        <f t="shared" si="2"/>
        <v>5741</v>
      </c>
      <c r="L14" s="70">
        <f t="shared" si="2"/>
        <v>7009</v>
      </c>
      <c r="M14" s="70">
        <f t="shared" si="2"/>
        <v>7127</v>
      </c>
      <c r="N14" s="70">
        <f t="shared" si="2"/>
        <v>8395</v>
      </c>
      <c r="O14" s="70">
        <f t="shared" si="2"/>
        <v>9663</v>
      </c>
      <c r="P14" s="70">
        <f t="shared" si="2"/>
        <v>10081</v>
      </c>
      <c r="Q14" s="70">
        <f t="shared" si="2"/>
        <v>11049</v>
      </c>
      <c r="R14" s="70">
        <f t="shared" si="2"/>
        <v>11817</v>
      </c>
      <c r="S14" s="207">
        <f t="shared" si="2"/>
        <v>-8935</v>
      </c>
      <c r="T14" s="69">
        <f t="shared" si="2"/>
        <v>-7667</v>
      </c>
      <c r="U14" s="70">
        <f t="shared" si="2"/>
        <v>-9399</v>
      </c>
      <c r="V14" s="70">
        <f t="shared" si="2"/>
        <v>-8131</v>
      </c>
      <c r="W14" s="70">
        <f t="shared" si="2"/>
        <v>-7713</v>
      </c>
      <c r="X14" s="70">
        <f t="shared" si="2"/>
        <v>-7145</v>
      </c>
      <c r="Y14" s="70">
        <f t="shared" si="2"/>
        <v>-6977</v>
      </c>
      <c r="Z14" s="70">
        <f t="shared" si="2"/>
        <v>-6559</v>
      </c>
      <c r="AA14" s="70">
        <f t="shared" si="2"/>
        <v>-5291</v>
      </c>
      <c r="AB14" s="70">
        <f t="shared" si="2"/>
        <v>-5023</v>
      </c>
      <c r="AC14" s="73">
        <f t="shared" si="2"/>
        <v>-44775</v>
      </c>
      <c r="AD14" s="1"/>
      <c r="AE14" s="1"/>
      <c r="AF14" s="1"/>
      <c r="AG14" s="1"/>
      <c r="AH14" s="1"/>
    </row>
    <row r="15" spans="1:34" ht="12.75">
      <c r="A15" s="1"/>
      <c r="B15" s="157" t="s">
        <v>102</v>
      </c>
      <c r="C15" s="158"/>
      <c r="D15" s="158"/>
      <c r="E15" s="158"/>
      <c r="F15" s="158"/>
      <c r="G15" s="158"/>
      <c r="H15" s="159"/>
      <c r="I15" s="160" t="s">
        <v>91</v>
      </c>
      <c r="J15" s="161">
        <f aca="true" t="shared" si="3" ref="J15:AC15">IF(J$3&gt;=$C21,$F21,IF(J$3&gt;=$C20,$F20,IF(J$3&gt;=$C19,$F19,IF(J$3&gt;=$C18,$F18,1))))</f>
        <v>1</v>
      </c>
      <c r="K15" s="162">
        <f t="shared" si="3"/>
        <v>1.5</v>
      </c>
      <c r="L15" s="163">
        <f t="shared" si="3"/>
        <v>1.5</v>
      </c>
      <c r="M15" s="163">
        <f t="shared" si="3"/>
        <v>1.5</v>
      </c>
      <c r="N15" s="163">
        <f t="shared" si="3"/>
        <v>2.5</v>
      </c>
      <c r="O15" s="163">
        <f t="shared" si="3"/>
        <v>2.5</v>
      </c>
      <c r="P15" s="163">
        <f t="shared" si="3"/>
        <v>2.5</v>
      </c>
      <c r="Q15" s="163">
        <f t="shared" si="3"/>
        <v>2.5</v>
      </c>
      <c r="R15" s="163">
        <f t="shared" si="3"/>
        <v>2.5</v>
      </c>
      <c r="S15" s="164">
        <f t="shared" si="3"/>
        <v>2.5</v>
      </c>
      <c r="T15" s="162">
        <f t="shared" si="3"/>
        <v>2.5</v>
      </c>
      <c r="U15" s="163">
        <f t="shared" si="3"/>
        <v>2.5</v>
      </c>
      <c r="V15" s="163">
        <f t="shared" si="3"/>
        <v>2.5</v>
      </c>
      <c r="W15" s="163">
        <f t="shared" si="3"/>
        <v>2.5</v>
      </c>
      <c r="X15" s="163">
        <f t="shared" si="3"/>
        <v>2.5</v>
      </c>
      <c r="Y15" s="163">
        <f t="shared" si="3"/>
        <v>2.5</v>
      </c>
      <c r="Z15" s="163">
        <f t="shared" si="3"/>
        <v>2.5</v>
      </c>
      <c r="AA15" s="163">
        <f t="shared" si="3"/>
        <v>2.5</v>
      </c>
      <c r="AB15" s="163">
        <f t="shared" si="3"/>
        <v>2.5</v>
      </c>
      <c r="AC15" s="165">
        <f t="shared" si="3"/>
        <v>2.5</v>
      </c>
      <c r="AD15" s="1"/>
      <c r="AE15" s="1"/>
      <c r="AF15" s="1"/>
      <c r="AG15" s="1"/>
      <c r="AH15" s="1"/>
    </row>
    <row r="16" spans="1:34" ht="12.75">
      <c r="A16" s="1"/>
      <c r="B16" s="166" t="s">
        <v>92</v>
      </c>
      <c r="C16" s="167"/>
      <c r="D16" s="167"/>
      <c r="E16" s="168">
        <f>E8</f>
        <v>95</v>
      </c>
      <c r="F16" s="168"/>
      <c r="G16" s="169" t="s">
        <v>93</v>
      </c>
      <c r="H16" s="170" t="s">
        <v>94</v>
      </c>
      <c r="I16" s="171"/>
      <c r="J16" s="172">
        <f>ROUND(IF($B18&lt;1,err,IF($E21&gt;'積立金各戸'!$M$6,err,LOOKUP(J15,'積立金各戸'!$E$6:$M$6,'積立金各戸'!$E$28:$M$28)))/1000,0)</f>
        <v>1368</v>
      </c>
      <c r="K16" s="173">
        <f>ROUND(IF($B18&lt;1,err,IF($E21&gt;'積立金各戸'!$M$6,err,LOOKUP(K15,'積立金各戸'!$E$6:$M$6,'積立金各戸'!$E$28:$M$28)))/1000,0)</f>
        <v>2052</v>
      </c>
      <c r="L16" s="174">
        <f>ROUND(IF($B18&lt;1,err,IF($E21&gt;'積立金各戸'!$M$6,err,LOOKUP(L15,'積立金各戸'!$E$6:$M$6,'積立金各戸'!$E$28:$M$28)))/1000,0)</f>
        <v>2052</v>
      </c>
      <c r="M16" s="174">
        <f>ROUND(IF($B18&lt;1,err,IF($E21&gt;'積立金各戸'!$M$6,err,LOOKUP(M15,'積立金各戸'!$E$6:$M$6,'積立金各戸'!$E$28:$M$28)))/1000,0)</f>
        <v>2052</v>
      </c>
      <c r="N16" s="174">
        <f>ROUND(IF($B18&lt;1,err,IF($E21&gt;'積立金各戸'!$M$6,err,LOOKUP(N15,'積立金各戸'!$E$6:$M$6,'積立金各戸'!$E$28:$M$28)))/1000,0)</f>
        <v>3420</v>
      </c>
      <c r="O16" s="174">
        <f>ROUND(IF($B18&lt;1,err,IF($E21&gt;'積立金各戸'!$M$6,err,LOOKUP(O15,'積立金各戸'!$E$6:$M$6,'積立金各戸'!$E$28:$M$28)))/1000,0)</f>
        <v>3420</v>
      </c>
      <c r="P16" s="174">
        <f>ROUND(IF($B18&lt;1,err,IF($E21&gt;'積立金各戸'!$M$6,err,LOOKUP(P15,'積立金各戸'!$E$6:$M$6,'積立金各戸'!$E$28:$M$28)))/1000,0)</f>
        <v>3420</v>
      </c>
      <c r="Q16" s="174">
        <f>ROUND(IF($B18&lt;1,err,IF($E21&gt;'積立金各戸'!$M$6,err,LOOKUP(Q15,'積立金各戸'!$E$6:$M$6,'積立金各戸'!$E$28:$M$28)))/1000,0)</f>
        <v>3420</v>
      </c>
      <c r="R16" s="174">
        <f>ROUND(IF($B18&lt;1,err,IF($E21&gt;'積立金各戸'!$M$6,err,LOOKUP(R15,'積立金各戸'!$E$6:$M$6,'積立金各戸'!$E$28:$M$28)))/1000,0)</f>
        <v>3420</v>
      </c>
      <c r="S16" s="175">
        <f>ROUND(IF($B18&lt;1,err,IF($E21&gt;'積立金各戸'!$M$6,err,LOOKUP(S15,'積立金各戸'!$E$6:$M$6,'積立金各戸'!$E$28:$M$28)))/1000,0)</f>
        <v>3420</v>
      </c>
      <c r="T16" s="173">
        <f>ROUND(IF($B18&lt;1,err,IF($E21&gt;'積立金各戸'!$M$6,err,LOOKUP(T15,'積立金各戸'!$E$6:$M$6,'積立金各戸'!$E$28:$M$28)))/1000,0)</f>
        <v>3420</v>
      </c>
      <c r="U16" s="174">
        <f>ROUND(IF($B18&lt;1,err,IF($E21&gt;'積立金各戸'!$M$6,err,LOOKUP(U15,'積立金各戸'!$E$6:$M$6,'積立金各戸'!$E$28:$M$28)))/1000,0)</f>
        <v>3420</v>
      </c>
      <c r="V16" s="174">
        <f>ROUND(IF($B18&lt;1,err,IF($E21&gt;'積立金各戸'!$M$6,err,LOOKUP(V15,'積立金各戸'!$E$6:$M$6,'積立金各戸'!$E$28:$M$28)))/1000,0)</f>
        <v>3420</v>
      </c>
      <c r="W16" s="174">
        <f>ROUND(IF($B18&lt;1,err,IF($E21&gt;'積立金各戸'!$M$6,err,LOOKUP(W15,'積立金各戸'!$E$6:$M$6,'積立金各戸'!$E$28:$M$28)))/1000,0)</f>
        <v>3420</v>
      </c>
      <c r="X16" s="174">
        <f>ROUND(IF($B18&lt;1,err,IF($E21&gt;'積立金各戸'!$M$6,err,LOOKUP(X15,'積立金各戸'!$E$6:$M$6,'積立金各戸'!$E$28:$M$28)))/1000,0)</f>
        <v>3420</v>
      </c>
      <c r="Y16" s="174">
        <f>ROUND(IF($B18&lt;1,err,IF($E21&gt;'積立金各戸'!$M$6,err,LOOKUP(Y15,'積立金各戸'!$E$6:$M$6,'積立金各戸'!$E$28:$M$28)))/1000,0)</f>
        <v>3420</v>
      </c>
      <c r="Z16" s="174">
        <f>ROUND(IF($B18&lt;1,err,IF($E21&gt;'積立金各戸'!$M$6,err,LOOKUP(Z15,'積立金各戸'!$E$6:$M$6,'積立金各戸'!$E$28:$M$28)))/1000,0)</f>
        <v>3420</v>
      </c>
      <c r="AA16" s="174">
        <f>ROUND(IF($B18&lt;1,err,IF($E21&gt;'積立金各戸'!$M$6,err,LOOKUP(AA15,'積立金各戸'!$E$6:$M$6,'積立金各戸'!$E$28:$M$28)))/1000,0)</f>
        <v>3420</v>
      </c>
      <c r="AB16" s="174">
        <f>ROUND(IF($B18&lt;1,err,IF($E21&gt;'積立金各戸'!$M$6,err,LOOKUP(AB15,'積立金各戸'!$E$6:$M$6,'積立金各戸'!$E$28:$M$28)))/1000,0)</f>
        <v>3420</v>
      </c>
      <c r="AC16" s="176">
        <f>ROUND(IF($B18&lt;1,err,IF($E21&gt;'積立金各戸'!$M$6,err,LOOKUP(AC15,'積立金各戸'!$E$6:$M$6,'積立金各戸'!$E$28:$M$28)))/1000,0)</f>
        <v>3420</v>
      </c>
      <c r="AD16" s="1"/>
      <c r="AE16" s="1"/>
      <c r="AF16" s="1"/>
      <c r="AG16" s="1"/>
      <c r="AH16" s="1"/>
    </row>
    <row r="17" spans="1:34" ht="12.75">
      <c r="A17" s="1"/>
      <c r="B17" s="166"/>
      <c r="C17" s="167"/>
      <c r="D17" s="167"/>
      <c r="E17" s="177"/>
      <c r="F17" s="177"/>
      <c r="G17" s="178"/>
      <c r="H17" s="179" t="s">
        <v>95</v>
      </c>
      <c r="I17" s="180"/>
      <c r="J17" s="181">
        <v>0</v>
      </c>
      <c r="K17" s="182">
        <v>0</v>
      </c>
      <c r="L17" s="183">
        <v>0</v>
      </c>
      <c r="M17" s="183">
        <v>0</v>
      </c>
      <c r="N17" s="183">
        <v>0</v>
      </c>
      <c r="O17" s="183">
        <v>0</v>
      </c>
      <c r="P17" s="183">
        <v>0</v>
      </c>
      <c r="Q17" s="183">
        <v>0</v>
      </c>
      <c r="R17" s="183">
        <v>0</v>
      </c>
      <c r="S17" s="184">
        <v>0</v>
      </c>
      <c r="T17" s="182">
        <v>0</v>
      </c>
      <c r="U17" s="183">
        <v>0</v>
      </c>
      <c r="V17" s="183">
        <v>0</v>
      </c>
      <c r="W17" s="183">
        <v>0</v>
      </c>
      <c r="X17" s="183">
        <v>0</v>
      </c>
      <c r="Y17" s="183">
        <v>0</v>
      </c>
      <c r="Z17" s="183">
        <v>0</v>
      </c>
      <c r="AA17" s="183">
        <v>0</v>
      </c>
      <c r="AB17" s="183">
        <v>0</v>
      </c>
      <c r="AC17" s="185">
        <v>0</v>
      </c>
      <c r="AD17" s="1"/>
      <c r="AE17" s="1"/>
      <c r="AF17" s="1"/>
      <c r="AG17" s="1"/>
      <c r="AH17" s="1"/>
    </row>
    <row r="18" spans="1:34" ht="12.75">
      <c r="A18" s="1"/>
      <c r="B18" s="186">
        <v>1</v>
      </c>
      <c r="C18" s="167">
        <f>IF(B18=0,1,B18)</f>
        <v>1</v>
      </c>
      <c r="D18" s="187" t="s">
        <v>96</v>
      </c>
      <c r="E18" s="188">
        <v>1</v>
      </c>
      <c r="F18" s="177">
        <f>IF(E18=0,1,E18)</f>
        <v>1</v>
      </c>
      <c r="G18" s="189" t="s">
        <v>97</v>
      </c>
      <c r="H18" s="179" t="s">
        <v>80</v>
      </c>
      <c r="I18" s="180"/>
      <c r="J18" s="190">
        <f>ROUND('積立金各戸'!$D$27/1000,0)</f>
        <v>3205</v>
      </c>
      <c r="K18" s="182">
        <v>0</v>
      </c>
      <c r="L18" s="183">
        <v>0</v>
      </c>
      <c r="M18" s="183">
        <v>0</v>
      </c>
      <c r="N18" s="183">
        <v>0</v>
      </c>
      <c r="O18" s="183">
        <v>0</v>
      </c>
      <c r="P18" s="183">
        <v>0</v>
      </c>
      <c r="Q18" s="183">
        <v>0</v>
      </c>
      <c r="R18" s="183">
        <v>0</v>
      </c>
      <c r="S18" s="184">
        <v>0</v>
      </c>
      <c r="T18" s="182">
        <v>0</v>
      </c>
      <c r="U18" s="183">
        <v>0</v>
      </c>
      <c r="V18" s="183">
        <v>0</v>
      </c>
      <c r="W18" s="183">
        <v>0</v>
      </c>
      <c r="X18" s="183">
        <v>0</v>
      </c>
      <c r="Y18" s="183">
        <v>0</v>
      </c>
      <c r="Z18" s="183">
        <v>0</v>
      </c>
      <c r="AA18" s="183">
        <v>0</v>
      </c>
      <c r="AB18" s="183">
        <v>0</v>
      </c>
      <c r="AC18" s="185">
        <v>0</v>
      </c>
      <c r="AD18" s="1"/>
      <c r="AE18" s="1"/>
      <c r="AF18" s="1"/>
      <c r="AG18" s="1"/>
      <c r="AH18" s="1"/>
    </row>
    <row r="19" spans="1:34" ht="12.75">
      <c r="A19" s="1"/>
      <c r="B19" s="186">
        <v>2</v>
      </c>
      <c r="C19" s="167">
        <f>IF(B19=0,C18,B19)</f>
        <v>2</v>
      </c>
      <c r="D19" s="187" t="s">
        <v>96</v>
      </c>
      <c r="E19" s="188">
        <v>1.5</v>
      </c>
      <c r="F19" s="177">
        <f>IF(E19=0,F18,E19)</f>
        <v>1.5</v>
      </c>
      <c r="G19" s="189" t="s">
        <v>97</v>
      </c>
      <c r="H19" s="179" t="s">
        <v>98</v>
      </c>
      <c r="I19" s="180"/>
      <c r="J19" s="181">
        <v>0</v>
      </c>
      <c r="K19" s="182">
        <v>0</v>
      </c>
      <c r="L19" s="183">
        <v>0</v>
      </c>
      <c r="M19" s="183">
        <v>0</v>
      </c>
      <c r="N19" s="183">
        <v>0</v>
      </c>
      <c r="O19" s="183">
        <v>0</v>
      </c>
      <c r="P19" s="183">
        <v>0</v>
      </c>
      <c r="Q19" s="183">
        <v>0</v>
      </c>
      <c r="R19" s="183">
        <v>0</v>
      </c>
      <c r="S19" s="184">
        <v>0</v>
      </c>
      <c r="T19" s="182">
        <v>0</v>
      </c>
      <c r="U19" s="183">
        <v>0</v>
      </c>
      <c r="V19" s="183">
        <v>0</v>
      </c>
      <c r="W19" s="183">
        <v>0</v>
      </c>
      <c r="X19" s="183">
        <v>0</v>
      </c>
      <c r="Y19" s="183">
        <v>0</v>
      </c>
      <c r="Z19" s="183">
        <v>0</v>
      </c>
      <c r="AA19" s="183">
        <v>0</v>
      </c>
      <c r="AB19" s="183">
        <v>0</v>
      </c>
      <c r="AC19" s="185">
        <v>0</v>
      </c>
      <c r="AD19" s="1"/>
      <c r="AE19" s="1"/>
      <c r="AF19" s="1"/>
      <c r="AG19" s="1"/>
      <c r="AH19" s="1"/>
    </row>
    <row r="20" spans="1:34" ht="12.75">
      <c r="A20" s="1"/>
      <c r="B20" s="186">
        <v>5</v>
      </c>
      <c r="C20" s="167">
        <f>IF(B20=0,C19,B20)</f>
        <v>5</v>
      </c>
      <c r="D20" s="187" t="s">
        <v>96</v>
      </c>
      <c r="E20" s="188">
        <v>2.5</v>
      </c>
      <c r="F20" s="177">
        <f>IF(E20=0,F19,E20)</f>
        <v>2.5</v>
      </c>
      <c r="G20" s="189" t="s">
        <v>97</v>
      </c>
      <c r="H20" s="191" t="s">
        <v>99</v>
      </c>
      <c r="I20" s="192"/>
      <c r="J20" s="193">
        <v>0</v>
      </c>
      <c r="K20" s="194">
        <v>0</v>
      </c>
      <c r="L20" s="195">
        <v>0</v>
      </c>
      <c r="M20" s="195">
        <v>0</v>
      </c>
      <c r="N20" s="195">
        <v>0</v>
      </c>
      <c r="O20" s="195">
        <v>0</v>
      </c>
      <c r="P20" s="195">
        <v>0</v>
      </c>
      <c r="Q20" s="195">
        <v>0</v>
      </c>
      <c r="R20" s="195">
        <v>0</v>
      </c>
      <c r="S20" s="196">
        <v>0</v>
      </c>
      <c r="T20" s="194">
        <v>0</v>
      </c>
      <c r="U20" s="195">
        <v>0</v>
      </c>
      <c r="V20" s="195">
        <v>0</v>
      </c>
      <c r="W20" s="195">
        <v>0</v>
      </c>
      <c r="X20" s="195">
        <v>0</v>
      </c>
      <c r="Y20" s="195">
        <v>0</v>
      </c>
      <c r="Z20" s="195">
        <v>0</v>
      </c>
      <c r="AA20" s="195">
        <v>0</v>
      </c>
      <c r="AB20" s="195">
        <v>0</v>
      </c>
      <c r="AC20" s="197">
        <v>0</v>
      </c>
      <c r="AD20" s="1"/>
      <c r="AE20" s="1"/>
      <c r="AF20" s="1"/>
      <c r="AG20" s="1"/>
      <c r="AH20" s="1"/>
    </row>
    <row r="21" spans="1:34" ht="12.75">
      <c r="A21" s="1"/>
      <c r="B21" s="186"/>
      <c r="C21" s="167">
        <f>IF(B21=0,C20,B21)</f>
        <v>5</v>
      </c>
      <c r="D21" s="187" t="s">
        <v>96</v>
      </c>
      <c r="E21" s="188"/>
      <c r="F21" s="177">
        <f>IF(E21=0,F20,E21)</f>
        <v>2.5</v>
      </c>
      <c r="G21" s="187" t="s">
        <v>97</v>
      </c>
      <c r="H21" s="170" t="s">
        <v>100</v>
      </c>
      <c r="I21" s="171"/>
      <c r="J21" s="198">
        <f aca="true" t="shared" si="4" ref="J21:AC21">I21+SUM(J16:J20)</f>
        <v>4573</v>
      </c>
      <c r="K21" s="62">
        <f t="shared" si="4"/>
        <v>6625</v>
      </c>
      <c r="L21" s="63">
        <f t="shared" si="4"/>
        <v>8677</v>
      </c>
      <c r="M21" s="63">
        <f t="shared" si="4"/>
        <v>10729</v>
      </c>
      <c r="N21" s="63">
        <f t="shared" si="4"/>
        <v>14149</v>
      </c>
      <c r="O21" s="63">
        <f t="shared" si="4"/>
        <v>17569</v>
      </c>
      <c r="P21" s="63">
        <f t="shared" si="4"/>
        <v>20989</v>
      </c>
      <c r="Q21" s="63">
        <f t="shared" si="4"/>
        <v>24409</v>
      </c>
      <c r="R21" s="63">
        <f t="shared" si="4"/>
        <v>27829</v>
      </c>
      <c r="S21" s="199">
        <f t="shared" si="4"/>
        <v>31249</v>
      </c>
      <c r="T21" s="62">
        <f t="shared" si="4"/>
        <v>34669</v>
      </c>
      <c r="U21" s="63">
        <f t="shared" si="4"/>
        <v>38089</v>
      </c>
      <c r="V21" s="63">
        <f t="shared" si="4"/>
        <v>41509</v>
      </c>
      <c r="W21" s="63">
        <f t="shared" si="4"/>
        <v>44929</v>
      </c>
      <c r="X21" s="63">
        <f t="shared" si="4"/>
        <v>48349</v>
      </c>
      <c r="Y21" s="63">
        <f t="shared" si="4"/>
        <v>51769</v>
      </c>
      <c r="Z21" s="63">
        <f t="shared" si="4"/>
        <v>55189</v>
      </c>
      <c r="AA21" s="63">
        <f t="shared" si="4"/>
        <v>58609</v>
      </c>
      <c r="AB21" s="63">
        <f t="shared" si="4"/>
        <v>62029</v>
      </c>
      <c r="AC21" s="66">
        <f t="shared" si="4"/>
        <v>65449</v>
      </c>
      <c r="AD21" s="1"/>
      <c r="AE21" s="1"/>
      <c r="AF21" s="1"/>
      <c r="AG21" s="1"/>
      <c r="AH21" s="1"/>
    </row>
    <row r="22" spans="1:34" ht="13.5" thickBot="1">
      <c r="A22" s="1"/>
      <c r="B22" s="200"/>
      <c r="C22" s="201"/>
      <c r="D22" s="201"/>
      <c r="E22" s="202"/>
      <c r="F22" s="202"/>
      <c r="G22" s="203"/>
      <c r="H22" s="204" t="s">
        <v>101</v>
      </c>
      <c r="I22" s="205"/>
      <c r="J22" s="206">
        <f aca="true" t="shared" si="5" ref="J22:AC22">J21-J$5</f>
        <v>4473</v>
      </c>
      <c r="K22" s="69">
        <f t="shared" si="5"/>
        <v>6425</v>
      </c>
      <c r="L22" s="70">
        <f t="shared" si="5"/>
        <v>8377</v>
      </c>
      <c r="M22" s="70">
        <f t="shared" si="5"/>
        <v>9179</v>
      </c>
      <c r="N22" s="70">
        <f t="shared" si="5"/>
        <v>12499</v>
      </c>
      <c r="O22" s="70">
        <f t="shared" si="5"/>
        <v>15819</v>
      </c>
      <c r="P22" s="70">
        <f t="shared" si="5"/>
        <v>18289</v>
      </c>
      <c r="Q22" s="70">
        <f t="shared" si="5"/>
        <v>21309</v>
      </c>
      <c r="R22" s="70">
        <f t="shared" si="5"/>
        <v>24129</v>
      </c>
      <c r="S22" s="207">
        <f t="shared" si="5"/>
        <v>5429</v>
      </c>
      <c r="T22" s="69">
        <f t="shared" si="5"/>
        <v>8749</v>
      </c>
      <c r="U22" s="70">
        <f t="shared" si="5"/>
        <v>9069</v>
      </c>
      <c r="V22" s="70">
        <f t="shared" si="5"/>
        <v>12389</v>
      </c>
      <c r="W22" s="70">
        <f t="shared" si="5"/>
        <v>14859</v>
      </c>
      <c r="X22" s="70">
        <f t="shared" si="5"/>
        <v>17479</v>
      </c>
      <c r="Y22" s="70">
        <f t="shared" si="5"/>
        <v>19699</v>
      </c>
      <c r="Z22" s="70">
        <f t="shared" si="5"/>
        <v>22169</v>
      </c>
      <c r="AA22" s="70">
        <f t="shared" si="5"/>
        <v>25489</v>
      </c>
      <c r="AB22" s="70">
        <f t="shared" si="5"/>
        <v>27809</v>
      </c>
      <c r="AC22" s="73">
        <f t="shared" si="5"/>
        <v>-9891</v>
      </c>
      <c r="AD22" s="1"/>
      <c r="AE22" s="1"/>
      <c r="AF22" s="1"/>
      <c r="AG22" s="1"/>
      <c r="AH22" s="1"/>
    </row>
    <row r="23" spans="1:34" ht="12.75">
      <c r="A23" s="1"/>
      <c r="B23" s="157" t="s">
        <v>103</v>
      </c>
      <c r="C23" s="158"/>
      <c r="D23" s="158"/>
      <c r="E23" s="158"/>
      <c r="F23" s="158"/>
      <c r="G23" s="158"/>
      <c r="H23" s="159"/>
      <c r="I23" s="160" t="s">
        <v>91</v>
      </c>
      <c r="J23" s="161">
        <f aca="true" t="shared" si="6" ref="J23:AC23">IF(J$3&gt;=$C29,$F29,IF(J$3&gt;=$C28,$F28,IF(J$3&gt;=$C27,$F27,IF(J$3&gt;=$C26,$F26,1))))</f>
        <v>1</v>
      </c>
      <c r="K23" s="162">
        <f t="shared" si="6"/>
        <v>2</v>
      </c>
      <c r="L23" s="163">
        <f t="shared" si="6"/>
        <v>2</v>
      </c>
      <c r="M23" s="163">
        <f t="shared" si="6"/>
        <v>2</v>
      </c>
      <c r="N23" s="163">
        <f t="shared" si="6"/>
        <v>2</v>
      </c>
      <c r="O23" s="163">
        <f t="shared" si="6"/>
        <v>2</v>
      </c>
      <c r="P23" s="163">
        <f t="shared" si="6"/>
        <v>2</v>
      </c>
      <c r="Q23" s="163">
        <f t="shared" si="6"/>
        <v>2</v>
      </c>
      <c r="R23" s="163">
        <f t="shared" si="6"/>
        <v>2</v>
      </c>
      <c r="S23" s="164">
        <f t="shared" si="6"/>
        <v>2</v>
      </c>
      <c r="T23" s="162">
        <f t="shared" si="6"/>
        <v>2</v>
      </c>
      <c r="U23" s="163">
        <f t="shared" si="6"/>
        <v>2</v>
      </c>
      <c r="V23" s="163">
        <f t="shared" si="6"/>
        <v>2</v>
      </c>
      <c r="W23" s="163">
        <f t="shared" si="6"/>
        <v>2</v>
      </c>
      <c r="X23" s="163">
        <f t="shared" si="6"/>
        <v>2</v>
      </c>
      <c r="Y23" s="163">
        <f t="shared" si="6"/>
        <v>2</v>
      </c>
      <c r="Z23" s="163">
        <f t="shared" si="6"/>
        <v>2</v>
      </c>
      <c r="AA23" s="163">
        <f t="shared" si="6"/>
        <v>2</v>
      </c>
      <c r="AB23" s="163">
        <f t="shared" si="6"/>
        <v>2</v>
      </c>
      <c r="AC23" s="165">
        <f t="shared" si="6"/>
        <v>2</v>
      </c>
      <c r="AD23" s="1"/>
      <c r="AE23" s="1"/>
      <c r="AF23" s="1"/>
      <c r="AG23" s="1"/>
      <c r="AH23" s="1"/>
    </row>
    <row r="24" spans="1:34" ht="12.75">
      <c r="A24" s="1"/>
      <c r="B24" s="166" t="s">
        <v>92</v>
      </c>
      <c r="C24" s="167"/>
      <c r="D24" s="167"/>
      <c r="E24" s="168">
        <f>E8</f>
        <v>95</v>
      </c>
      <c r="F24" s="168"/>
      <c r="G24" s="169" t="s">
        <v>93</v>
      </c>
      <c r="H24" s="170" t="s">
        <v>94</v>
      </c>
      <c r="I24" s="171"/>
      <c r="J24" s="172">
        <f>ROUND(IF($B26&lt;1,err,IF($E29&gt;'積立金各戸'!$M$6,err,LOOKUP(J23,'積立金各戸'!$E$6:$M$6,'積立金各戸'!$E$28:$M$28)))/1000,0)</f>
        <v>1368</v>
      </c>
      <c r="K24" s="173">
        <f>ROUND(IF($B26&lt;1,err,IF($E29&gt;'積立金各戸'!$M$6,err,LOOKUP(K23,'積立金各戸'!$E$6:$M$6,'積立金各戸'!$E$28:$M$28)))/1000,0)</f>
        <v>2736</v>
      </c>
      <c r="L24" s="174">
        <f>ROUND(IF($B26&lt;1,err,IF($E29&gt;'積立金各戸'!$M$6,err,LOOKUP(L23,'積立金各戸'!$E$6:$M$6,'積立金各戸'!$E$28:$M$28)))/1000,0)</f>
        <v>2736</v>
      </c>
      <c r="M24" s="174">
        <f>ROUND(IF($B26&lt;1,err,IF($E29&gt;'積立金各戸'!$M$6,err,LOOKUP(M23,'積立金各戸'!$E$6:$M$6,'積立金各戸'!$E$28:$M$28)))/1000,0)</f>
        <v>2736</v>
      </c>
      <c r="N24" s="174">
        <f>ROUND(IF($B26&lt;1,err,IF($E29&gt;'積立金各戸'!$M$6,err,LOOKUP(N23,'積立金各戸'!$E$6:$M$6,'積立金各戸'!$E$28:$M$28)))/1000,0)</f>
        <v>2736</v>
      </c>
      <c r="O24" s="174">
        <f>ROUND(IF($B26&lt;1,err,IF($E29&gt;'積立金各戸'!$M$6,err,LOOKUP(O23,'積立金各戸'!$E$6:$M$6,'積立金各戸'!$E$28:$M$28)))/1000,0)</f>
        <v>2736</v>
      </c>
      <c r="P24" s="174">
        <f>ROUND(IF($B26&lt;1,err,IF($E29&gt;'積立金各戸'!$M$6,err,LOOKUP(P23,'積立金各戸'!$E$6:$M$6,'積立金各戸'!$E$28:$M$28)))/1000,0)</f>
        <v>2736</v>
      </c>
      <c r="Q24" s="174">
        <f>ROUND(IF($B26&lt;1,err,IF($E29&gt;'積立金各戸'!$M$6,err,LOOKUP(Q23,'積立金各戸'!$E$6:$M$6,'積立金各戸'!$E$28:$M$28)))/1000,0)</f>
        <v>2736</v>
      </c>
      <c r="R24" s="174">
        <f>ROUND(IF($B26&lt;1,err,IF($E29&gt;'積立金各戸'!$M$6,err,LOOKUP(R23,'積立金各戸'!$E$6:$M$6,'積立金各戸'!$E$28:$M$28)))/1000,0)</f>
        <v>2736</v>
      </c>
      <c r="S24" s="175">
        <f>ROUND(IF($B26&lt;1,err,IF($E29&gt;'積立金各戸'!$M$6,err,LOOKUP(S23,'積立金各戸'!$E$6:$M$6,'積立金各戸'!$E$28:$M$28)))/1000,0)</f>
        <v>2736</v>
      </c>
      <c r="T24" s="173">
        <f>ROUND(IF($B26&lt;1,err,IF($E29&gt;'積立金各戸'!$M$6,err,LOOKUP(T23,'積立金各戸'!$E$6:$M$6,'積立金各戸'!$E$28:$M$28)))/1000,0)</f>
        <v>2736</v>
      </c>
      <c r="U24" s="174">
        <f>ROUND(IF($B26&lt;1,err,IF($E29&gt;'積立金各戸'!$M$6,err,LOOKUP(U23,'積立金各戸'!$E$6:$M$6,'積立金各戸'!$E$28:$M$28)))/1000,0)</f>
        <v>2736</v>
      </c>
      <c r="V24" s="174">
        <f>ROUND(IF($B26&lt;1,err,IF($E29&gt;'積立金各戸'!$M$6,err,LOOKUP(V23,'積立金各戸'!$E$6:$M$6,'積立金各戸'!$E$28:$M$28)))/1000,0)</f>
        <v>2736</v>
      </c>
      <c r="W24" s="174">
        <f>ROUND(IF($B26&lt;1,err,IF($E29&gt;'積立金各戸'!$M$6,err,LOOKUP(W23,'積立金各戸'!$E$6:$M$6,'積立金各戸'!$E$28:$M$28)))/1000,0)</f>
        <v>2736</v>
      </c>
      <c r="X24" s="174">
        <f>ROUND(IF($B26&lt;1,err,IF($E29&gt;'積立金各戸'!$M$6,err,LOOKUP(X23,'積立金各戸'!$E$6:$M$6,'積立金各戸'!$E$28:$M$28)))/1000,0)</f>
        <v>2736</v>
      </c>
      <c r="Y24" s="174">
        <f>ROUND(IF($B26&lt;1,err,IF($E29&gt;'積立金各戸'!$M$6,err,LOOKUP(Y23,'積立金各戸'!$E$6:$M$6,'積立金各戸'!$E$28:$M$28)))/1000,0)</f>
        <v>2736</v>
      </c>
      <c r="Z24" s="174">
        <f>ROUND(IF($B26&lt;1,err,IF($E29&gt;'積立金各戸'!$M$6,err,LOOKUP(Z23,'積立金各戸'!$E$6:$M$6,'積立金各戸'!$E$28:$M$28)))/1000,0)</f>
        <v>2736</v>
      </c>
      <c r="AA24" s="174">
        <f>ROUND(IF($B26&lt;1,err,IF($E29&gt;'積立金各戸'!$M$6,err,LOOKUP(AA23,'積立金各戸'!$E$6:$M$6,'積立金各戸'!$E$28:$M$28)))/1000,0)</f>
        <v>2736</v>
      </c>
      <c r="AB24" s="174">
        <f>ROUND(IF($B26&lt;1,err,IF($E29&gt;'積立金各戸'!$M$6,err,LOOKUP(AB23,'積立金各戸'!$E$6:$M$6,'積立金各戸'!$E$28:$M$28)))/1000,0)</f>
        <v>2736</v>
      </c>
      <c r="AC24" s="176">
        <f>ROUND(IF($B26&lt;1,err,IF($E29&gt;'積立金各戸'!$M$6,err,LOOKUP(AC23,'積立金各戸'!$E$6:$M$6,'積立金各戸'!$E$28:$M$28)))/1000,0)</f>
        <v>2736</v>
      </c>
      <c r="AD24" s="1"/>
      <c r="AE24" s="1"/>
      <c r="AF24" s="1"/>
      <c r="AG24" s="1"/>
      <c r="AH24" s="1"/>
    </row>
    <row r="25" spans="1:34" ht="12.75">
      <c r="A25" s="1"/>
      <c r="B25" s="166"/>
      <c r="C25" s="167"/>
      <c r="D25" s="167"/>
      <c r="E25" s="177"/>
      <c r="F25" s="177"/>
      <c r="G25" s="178"/>
      <c r="H25" s="179" t="s">
        <v>95</v>
      </c>
      <c r="I25" s="180"/>
      <c r="J25" s="181">
        <v>0</v>
      </c>
      <c r="K25" s="182">
        <v>0</v>
      </c>
      <c r="L25" s="183">
        <v>0</v>
      </c>
      <c r="M25" s="183">
        <v>0</v>
      </c>
      <c r="N25" s="183">
        <v>0</v>
      </c>
      <c r="O25" s="183">
        <v>0</v>
      </c>
      <c r="P25" s="183">
        <v>0</v>
      </c>
      <c r="Q25" s="183">
        <v>0</v>
      </c>
      <c r="R25" s="183">
        <v>0</v>
      </c>
      <c r="S25" s="184">
        <v>0</v>
      </c>
      <c r="T25" s="182">
        <v>0</v>
      </c>
      <c r="U25" s="183">
        <v>0</v>
      </c>
      <c r="V25" s="183">
        <v>0</v>
      </c>
      <c r="W25" s="183">
        <v>0</v>
      </c>
      <c r="X25" s="183">
        <v>0</v>
      </c>
      <c r="Y25" s="183">
        <v>0</v>
      </c>
      <c r="Z25" s="183">
        <v>0</v>
      </c>
      <c r="AA25" s="183">
        <v>0</v>
      </c>
      <c r="AB25" s="183">
        <v>0</v>
      </c>
      <c r="AC25" s="185">
        <v>0</v>
      </c>
      <c r="AD25" s="1"/>
      <c r="AE25" s="1"/>
      <c r="AF25" s="1"/>
      <c r="AG25" s="1"/>
      <c r="AH25" s="1"/>
    </row>
    <row r="26" spans="1:34" ht="12.75">
      <c r="A26" s="1"/>
      <c r="B26" s="186">
        <v>1</v>
      </c>
      <c r="C26" s="167">
        <f>IF(B26=0,1,B26)</f>
        <v>1</v>
      </c>
      <c r="D26" s="187" t="s">
        <v>96</v>
      </c>
      <c r="E26" s="188">
        <v>1</v>
      </c>
      <c r="F26" s="177">
        <f>IF(E26=0,1,E26)</f>
        <v>1</v>
      </c>
      <c r="G26" s="189" t="s">
        <v>97</v>
      </c>
      <c r="H26" s="179" t="s">
        <v>80</v>
      </c>
      <c r="I26" s="180"/>
      <c r="J26" s="190">
        <f>ROUND('積立金各戸'!$D$27/1000,0)</f>
        <v>3205</v>
      </c>
      <c r="K26" s="182">
        <v>0</v>
      </c>
      <c r="L26" s="183">
        <v>0</v>
      </c>
      <c r="M26" s="183">
        <v>0</v>
      </c>
      <c r="N26" s="183">
        <v>0</v>
      </c>
      <c r="O26" s="183">
        <v>0</v>
      </c>
      <c r="P26" s="183">
        <v>0</v>
      </c>
      <c r="Q26" s="183">
        <v>0</v>
      </c>
      <c r="R26" s="183">
        <v>0</v>
      </c>
      <c r="S26" s="184">
        <v>0</v>
      </c>
      <c r="T26" s="182">
        <v>0</v>
      </c>
      <c r="U26" s="183">
        <v>0</v>
      </c>
      <c r="V26" s="183">
        <v>0</v>
      </c>
      <c r="W26" s="183">
        <v>0</v>
      </c>
      <c r="X26" s="183">
        <v>0</v>
      </c>
      <c r="Y26" s="183">
        <v>0</v>
      </c>
      <c r="Z26" s="183">
        <v>0</v>
      </c>
      <c r="AA26" s="183">
        <v>0</v>
      </c>
      <c r="AB26" s="183">
        <v>0</v>
      </c>
      <c r="AC26" s="185">
        <v>0</v>
      </c>
      <c r="AD26" s="1"/>
      <c r="AE26" s="1"/>
      <c r="AF26" s="1"/>
      <c r="AG26" s="1"/>
      <c r="AH26" s="1"/>
    </row>
    <row r="27" spans="1:34" ht="12.75">
      <c r="A27" s="1"/>
      <c r="B27" s="186">
        <v>2</v>
      </c>
      <c r="C27" s="167">
        <f>IF(B27=0,C26,B27)</f>
        <v>2</v>
      </c>
      <c r="D27" s="187" t="s">
        <v>96</v>
      </c>
      <c r="E27" s="188">
        <v>2</v>
      </c>
      <c r="F27" s="177">
        <f>IF(E27=0,F26,E27)</f>
        <v>2</v>
      </c>
      <c r="G27" s="189" t="s">
        <v>97</v>
      </c>
      <c r="H27" s="179" t="s">
        <v>98</v>
      </c>
      <c r="I27" s="180"/>
      <c r="J27" s="181">
        <v>0</v>
      </c>
      <c r="K27" s="182">
        <v>0</v>
      </c>
      <c r="L27" s="183">
        <v>0</v>
      </c>
      <c r="M27" s="183">
        <v>0</v>
      </c>
      <c r="N27" s="183">
        <v>0</v>
      </c>
      <c r="O27" s="183">
        <v>0</v>
      </c>
      <c r="P27" s="183">
        <v>0</v>
      </c>
      <c r="Q27" s="183">
        <v>0</v>
      </c>
      <c r="R27" s="183">
        <v>0</v>
      </c>
      <c r="S27" s="184">
        <v>0</v>
      </c>
      <c r="T27" s="182">
        <v>0</v>
      </c>
      <c r="U27" s="183">
        <v>0</v>
      </c>
      <c r="V27" s="183">
        <v>0</v>
      </c>
      <c r="W27" s="183">
        <v>0</v>
      </c>
      <c r="X27" s="183">
        <v>0</v>
      </c>
      <c r="Y27" s="183">
        <v>0</v>
      </c>
      <c r="Z27" s="183">
        <v>0</v>
      </c>
      <c r="AA27" s="183">
        <v>0</v>
      </c>
      <c r="AB27" s="183">
        <v>0</v>
      </c>
      <c r="AC27" s="185">
        <v>0</v>
      </c>
      <c r="AD27" s="1"/>
      <c r="AE27" s="1"/>
      <c r="AF27" s="1"/>
      <c r="AG27" s="1"/>
      <c r="AH27" s="1"/>
    </row>
    <row r="28" spans="1:34" ht="12.75">
      <c r="A28" s="1"/>
      <c r="B28" s="186"/>
      <c r="C28" s="167">
        <f>IF(B28=0,C27,B28)</f>
        <v>2</v>
      </c>
      <c r="D28" s="187" t="s">
        <v>96</v>
      </c>
      <c r="E28" s="188"/>
      <c r="F28" s="177">
        <f>IF(E28=0,F27,E28)</f>
        <v>2</v>
      </c>
      <c r="G28" s="189" t="s">
        <v>97</v>
      </c>
      <c r="H28" s="191" t="s">
        <v>99</v>
      </c>
      <c r="I28" s="192"/>
      <c r="J28" s="193">
        <v>0</v>
      </c>
      <c r="K28" s="194">
        <v>0</v>
      </c>
      <c r="L28" s="195">
        <v>0</v>
      </c>
      <c r="M28" s="195">
        <v>0</v>
      </c>
      <c r="N28" s="195">
        <v>0</v>
      </c>
      <c r="O28" s="195">
        <v>0</v>
      </c>
      <c r="P28" s="195">
        <v>0</v>
      </c>
      <c r="Q28" s="195">
        <v>0</v>
      </c>
      <c r="R28" s="195">
        <v>0</v>
      </c>
      <c r="S28" s="196">
        <v>0</v>
      </c>
      <c r="T28" s="194">
        <v>0</v>
      </c>
      <c r="U28" s="195">
        <v>0</v>
      </c>
      <c r="V28" s="195">
        <v>0</v>
      </c>
      <c r="W28" s="195">
        <v>0</v>
      </c>
      <c r="X28" s="195">
        <v>0</v>
      </c>
      <c r="Y28" s="195">
        <v>0</v>
      </c>
      <c r="Z28" s="195">
        <v>0</v>
      </c>
      <c r="AA28" s="195">
        <v>0</v>
      </c>
      <c r="AB28" s="195">
        <v>0</v>
      </c>
      <c r="AC28" s="197">
        <v>0</v>
      </c>
      <c r="AD28" s="1"/>
      <c r="AE28" s="1"/>
      <c r="AF28" s="1"/>
      <c r="AG28" s="1"/>
      <c r="AH28" s="1"/>
    </row>
    <row r="29" spans="1:34" ht="12.75">
      <c r="A29" s="1"/>
      <c r="B29" s="186"/>
      <c r="C29" s="167">
        <f>IF(B29=0,C28,B29)</f>
        <v>2</v>
      </c>
      <c r="D29" s="187" t="s">
        <v>96</v>
      </c>
      <c r="E29" s="188"/>
      <c r="F29" s="177">
        <f>IF(E29=0,F28,E29)</f>
        <v>2</v>
      </c>
      <c r="G29" s="187" t="s">
        <v>97</v>
      </c>
      <c r="H29" s="170" t="s">
        <v>100</v>
      </c>
      <c r="I29" s="171"/>
      <c r="J29" s="198">
        <f aca="true" t="shared" si="7" ref="J29:AC29">I29+SUM(J24:J28)</f>
        <v>4573</v>
      </c>
      <c r="K29" s="62">
        <f t="shared" si="7"/>
        <v>7309</v>
      </c>
      <c r="L29" s="63">
        <f t="shared" si="7"/>
        <v>10045</v>
      </c>
      <c r="M29" s="63">
        <f t="shared" si="7"/>
        <v>12781</v>
      </c>
      <c r="N29" s="63">
        <f t="shared" si="7"/>
        <v>15517</v>
      </c>
      <c r="O29" s="63">
        <f t="shared" si="7"/>
        <v>18253</v>
      </c>
      <c r="P29" s="63">
        <f t="shared" si="7"/>
        <v>20989</v>
      </c>
      <c r="Q29" s="63">
        <f t="shared" si="7"/>
        <v>23725</v>
      </c>
      <c r="R29" s="63">
        <f t="shared" si="7"/>
        <v>26461</v>
      </c>
      <c r="S29" s="199">
        <f t="shared" si="7"/>
        <v>29197</v>
      </c>
      <c r="T29" s="62">
        <f t="shared" si="7"/>
        <v>31933</v>
      </c>
      <c r="U29" s="63">
        <f t="shared" si="7"/>
        <v>34669</v>
      </c>
      <c r="V29" s="63">
        <f t="shared" si="7"/>
        <v>37405</v>
      </c>
      <c r="W29" s="63">
        <f t="shared" si="7"/>
        <v>40141</v>
      </c>
      <c r="X29" s="63">
        <f t="shared" si="7"/>
        <v>42877</v>
      </c>
      <c r="Y29" s="63">
        <f t="shared" si="7"/>
        <v>45613</v>
      </c>
      <c r="Z29" s="63">
        <f t="shared" si="7"/>
        <v>48349</v>
      </c>
      <c r="AA29" s="63">
        <f t="shared" si="7"/>
        <v>51085</v>
      </c>
      <c r="AB29" s="63">
        <f t="shared" si="7"/>
        <v>53821</v>
      </c>
      <c r="AC29" s="66">
        <f t="shared" si="7"/>
        <v>56557</v>
      </c>
      <c r="AD29" s="1"/>
      <c r="AE29" s="1"/>
      <c r="AF29" s="1"/>
      <c r="AG29" s="1"/>
      <c r="AH29" s="1"/>
    </row>
    <row r="30" spans="1:34" ht="13.5" thickBot="1">
      <c r="A30" s="1"/>
      <c r="B30" s="200"/>
      <c r="C30" s="201"/>
      <c r="D30" s="201"/>
      <c r="E30" s="202"/>
      <c r="F30" s="202"/>
      <c r="G30" s="203"/>
      <c r="H30" s="204" t="s">
        <v>101</v>
      </c>
      <c r="I30" s="205"/>
      <c r="J30" s="206">
        <f aca="true" t="shared" si="8" ref="J30:AC30">J29-J$5</f>
        <v>4473</v>
      </c>
      <c r="K30" s="69">
        <f t="shared" si="8"/>
        <v>7109</v>
      </c>
      <c r="L30" s="70">
        <f t="shared" si="8"/>
        <v>9745</v>
      </c>
      <c r="M30" s="70">
        <f t="shared" si="8"/>
        <v>11231</v>
      </c>
      <c r="N30" s="70">
        <f t="shared" si="8"/>
        <v>13867</v>
      </c>
      <c r="O30" s="70">
        <f t="shared" si="8"/>
        <v>16503</v>
      </c>
      <c r="P30" s="70">
        <f t="shared" si="8"/>
        <v>18289</v>
      </c>
      <c r="Q30" s="70">
        <f t="shared" si="8"/>
        <v>20625</v>
      </c>
      <c r="R30" s="70">
        <f t="shared" si="8"/>
        <v>22761</v>
      </c>
      <c r="S30" s="207">
        <f t="shared" si="8"/>
        <v>3377</v>
      </c>
      <c r="T30" s="69">
        <f t="shared" si="8"/>
        <v>6013</v>
      </c>
      <c r="U30" s="70">
        <f t="shared" si="8"/>
        <v>5649</v>
      </c>
      <c r="V30" s="70">
        <f t="shared" si="8"/>
        <v>8285</v>
      </c>
      <c r="W30" s="70">
        <f t="shared" si="8"/>
        <v>10071</v>
      </c>
      <c r="X30" s="70">
        <f t="shared" si="8"/>
        <v>12007</v>
      </c>
      <c r="Y30" s="70">
        <f t="shared" si="8"/>
        <v>13543</v>
      </c>
      <c r="Z30" s="70">
        <f t="shared" si="8"/>
        <v>15329</v>
      </c>
      <c r="AA30" s="70">
        <f t="shared" si="8"/>
        <v>17965</v>
      </c>
      <c r="AB30" s="70">
        <f t="shared" si="8"/>
        <v>19601</v>
      </c>
      <c r="AC30" s="73">
        <f t="shared" si="8"/>
        <v>-18783</v>
      </c>
      <c r="AD30" s="1"/>
      <c r="AE30" s="1"/>
      <c r="AF30" s="1"/>
      <c r="AG30" s="1"/>
      <c r="AH30" s="1"/>
    </row>
    <row r="31" spans="1:34" ht="12.75">
      <c r="A31" s="1"/>
      <c r="B31" s="157" t="s">
        <v>104</v>
      </c>
      <c r="C31" s="158"/>
      <c r="D31" s="158"/>
      <c r="E31" s="158"/>
      <c r="F31" s="158"/>
      <c r="G31" s="158"/>
      <c r="H31" s="159"/>
      <c r="I31" s="160" t="s">
        <v>91</v>
      </c>
      <c r="J31" s="161">
        <f aca="true" t="shared" si="9" ref="J31:AC31">IF(J$3&gt;=$C37,$F37,IF(J$3&gt;=$C36,$F36,IF(J$3&gt;=$C35,$F35,IF(J$3&gt;=$C34,$F34,1))))</f>
        <v>1</v>
      </c>
      <c r="K31" s="162">
        <f t="shared" si="9"/>
        <v>1.5</v>
      </c>
      <c r="L31" s="163">
        <f t="shared" si="9"/>
        <v>1.5</v>
      </c>
      <c r="M31" s="163">
        <f t="shared" si="9"/>
        <v>1.5</v>
      </c>
      <c r="N31" s="163">
        <f t="shared" si="9"/>
        <v>2.25</v>
      </c>
      <c r="O31" s="163">
        <f t="shared" si="9"/>
        <v>2.25</v>
      </c>
      <c r="P31" s="163">
        <f t="shared" si="9"/>
        <v>2.25</v>
      </c>
      <c r="Q31" s="163">
        <f t="shared" si="9"/>
        <v>3</v>
      </c>
      <c r="R31" s="163">
        <f t="shared" si="9"/>
        <v>3</v>
      </c>
      <c r="S31" s="164">
        <f t="shared" si="9"/>
        <v>3</v>
      </c>
      <c r="T31" s="162">
        <f t="shared" si="9"/>
        <v>3</v>
      </c>
      <c r="U31" s="163">
        <f t="shared" si="9"/>
        <v>3</v>
      </c>
      <c r="V31" s="163">
        <f t="shared" si="9"/>
        <v>3</v>
      </c>
      <c r="W31" s="163">
        <f t="shared" si="9"/>
        <v>3</v>
      </c>
      <c r="X31" s="163">
        <f t="shared" si="9"/>
        <v>3</v>
      </c>
      <c r="Y31" s="163">
        <f t="shared" si="9"/>
        <v>3</v>
      </c>
      <c r="Z31" s="163">
        <f t="shared" si="9"/>
        <v>3</v>
      </c>
      <c r="AA31" s="163">
        <f t="shared" si="9"/>
        <v>3</v>
      </c>
      <c r="AB31" s="163">
        <f t="shared" si="9"/>
        <v>3</v>
      </c>
      <c r="AC31" s="165">
        <f t="shared" si="9"/>
        <v>3</v>
      </c>
      <c r="AD31" s="1"/>
      <c r="AE31" s="1"/>
      <c r="AF31" s="1"/>
      <c r="AG31" s="1"/>
      <c r="AH31" s="1"/>
    </row>
    <row r="32" spans="1:34" ht="12.75">
      <c r="A32" s="1"/>
      <c r="B32" s="166" t="s">
        <v>92</v>
      </c>
      <c r="C32" s="167"/>
      <c r="D32" s="167"/>
      <c r="E32" s="168">
        <f>E8</f>
        <v>95</v>
      </c>
      <c r="F32" s="168"/>
      <c r="G32" s="169" t="s">
        <v>93</v>
      </c>
      <c r="H32" s="170" t="s">
        <v>94</v>
      </c>
      <c r="I32" s="171"/>
      <c r="J32" s="172">
        <f>ROUND(IF($B34&lt;1,err,IF($E37&gt;'積立金各戸'!$M$6,err,LOOKUP(J31,'積立金各戸'!$E$6:$M$6,'積立金各戸'!$E$28:$M$28)))/1000,0)</f>
        <v>1368</v>
      </c>
      <c r="K32" s="173">
        <f>ROUND(IF($B34&lt;1,err,IF($E37&gt;'積立金各戸'!$M$6,err,LOOKUP(K31,'積立金各戸'!$E$6:$M$6,'積立金各戸'!$E$28:$M$28)))/1000,0)</f>
        <v>2052</v>
      </c>
      <c r="L32" s="174">
        <f>ROUND(IF($B34&lt;1,err,IF($E37&gt;'積立金各戸'!$M$6,err,LOOKUP(L31,'積立金各戸'!$E$6:$M$6,'積立金各戸'!$E$28:$M$28)))/1000,0)</f>
        <v>2052</v>
      </c>
      <c r="M32" s="174">
        <f>ROUND(IF($B34&lt;1,err,IF($E37&gt;'積立金各戸'!$M$6,err,LOOKUP(M31,'積立金各戸'!$E$6:$M$6,'積立金各戸'!$E$28:$M$28)))/1000,0)</f>
        <v>2052</v>
      </c>
      <c r="N32" s="174">
        <f>ROUND(IF($B34&lt;1,err,IF($E37&gt;'積立金各戸'!$M$6,err,LOOKUP(N31,'積立金各戸'!$E$6:$M$6,'積立金各戸'!$E$28:$M$28)))/1000,0)</f>
        <v>3078</v>
      </c>
      <c r="O32" s="174">
        <f>ROUND(IF($B34&lt;1,err,IF($E37&gt;'積立金各戸'!$M$6,err,LOOKUP(O31,'積立金各戸'!$E$6:$M$6,'積立金各戸'!$E$28:$M$28)))/1000,0)</f>
        <v>3078</v>
      </c>
      <c r="P32" s="174">
        <f>ROUND(IF($B34&lt;1,err,IF($E37&gt;'積立金各戸'!$M$6,err,LOOKUP(P31,'積立金各戸'!$E$6:$M$6,'積立金各戸'!$E$28:$M$28)))/1000,0)</f>
        <v>3078</v>
      </c>
      <c r="Q32" s="174">
        <f>ROUND(IF($B34&lt;1,err,IF($E37&gt;'積立金各戸'!$M$6,err,LOOKUP(Q31,'積立金各戸'!$E$6:$M$6,'積立金各戸'!$E$28:$M$28)))/1000,0)</f>
        <v>4104</v>
      </c>
      <c r="R32" s="174">
        <f>ROUND(IF($B34&lt;1,err,IF($E37&gt;'積立金各戸'!$M$6,err,LOOKUP(R31,'積立金各戸'!$E$6:$M$6,'積立金各戸'!$E$28:$M$28)))/1000,0)</f>
        <v>4104</v>
      </c>
      <c r="S32" s="175">
        <f>ROUND(IF($B34&lt;1,err,IF($E37&gt;'積立金各戸'!$M$6,err,LOOKUP(S31,'積立金各戸'!$E$6:$M$6,'積立金各戸'!$E$28:$M$28)))/1000,0)</f>
        <v>4104</v>
      </c>
      <c r="T32" s="173">
        <f>ROUND(IF($B34&lt;1,err,IF($E37&gt;'積立金各戸'!$M$6,err,LOOKUP(T31,'積立金各戸'!$E$6:$M$6,'積立金各戸'!$E$28:$M$28)))/1000,0)</f>
        <v>4104</v>
      </c>
      <c r="U32" s="174">
        <f>ROUND(IF($B34&lt;1,err,IF($E37&gt;'積立金各戸'!$M$6,err,LOOKUP(U31,'積立金各戸'!$E$6:$M$6,'積立金各戸'!$E$28:$M$28)))/1000,0)</f>
        <v>4104</v>
      </c>
      <c r="V32" s="174">
        <f>ROUND(IF($B34&lt;1,err,IF($E37&gt;'積立金各戸'!$M$6,err,LOOKUP(V31,'積立金各戸'!$E$6:$M$6,'積立金各戸'!$E$28:$M$28)))/1000,0)</f>
        <v>4104</v>
      </c>
      <c r="W32" s="174">
        <f>ROUND(IF($B34&lt;1,err,IF($E37&gt;'積立金各戸'!$M$6,err,LOOKUP(W31,'積立金各戸'!$E$6:$M$6,'積立金各戸'!$E$28:$M$28)))/1000,0)</f>
        <v>4104</v>
      </c>
      <c r="X32" s="174">
        <f>ROUND(IF($B34&lt;1,err,IF($E37&gt;'積立金各戸'!$M$6,err,LOOKUP(X31,'積立金各戸'!$E$6:$M$6,'積立金各戸'!$E$28:$M$28)))/1000,0)</f>
        <v>4104</v>
      </c>
      <c r="Y32" s="174">
        <f>ROUND(IF($B34&lt;1,err,IF($E37&gt;'積立金各戸'!$M$6,err,LOOKUP(Y31,'積立金各戸'!$E$6:$M$6,'積立金各戸'!$E$28:$M$28)))/1000,0)</f>
        <v>4104</v>
      </c>
      <c r="Z32" s="174">
        <f>ROUND(IF($B34&lt;1,err,IF($E37&gt;'積立金各戸'!$M$6,err,LOOKUP(Z31,'積立金各戸'!$E$6:$M$6,'積立金各戸'!$E$28:$M$28)))/1000,0)</f>
        <v>4104</v>
      </c>
      <c r="AA32" s="174">
        <f>ROUND(IF($B34&lt;1,err,IF($E37&gt;'積立金各戸'!$M$6,err,LOOKUP(AA31,'積立金各戸'!$E$6:$M$6,'積立金各戸'!$E$28:$M$28)))/1000,0)</f>
        <v>4104</v>
      </c>
      <c r="AB32" s="174">
        <f>ROUND(IF($B34&lt;1,err,IF($E37&gt;'積立金各戸'!$M$6,err,LOOKUP(AB31,'積立金各戸'!$E$6:$M$6,'積立金各戸'!$E$28:$M$28)))/1000,0)</f>
        <v>4104</v>
      </c>
      <c r="AC32" s="176">
        <f>ROUND(IF($B34&lt;1,err,IF($E37&gt;'積立金各戸'!$M$6,err,LOOKUP(AC31,'積立金各戸'!$E$6:$M$6,'積立金各戸'!$E$28:$M$28)))/1000,0)</f>
        <v>4104</v>
      </c>
      <c r="AD32" s="1"/>
      <c r="AE32" s="1"/>
      <c r="AF32" s="1"/>
      <c r="AG32" s="1"/>
      <c r="AH32" s="1"/>
    </row>
    <row r="33" spans="1:34" ht="12.75">
      <c r="A33" s="1"/>
      <c r="B33" s="166"/>
      <c r="C33" s="167"/>
      <c r="D33" s="167"/>
      <c r="E33" s="177"/>
      <c r="F33" s="177"/>
      <c r="G33" s="178"/>
      <c r="H33" s="179" t="s">
        <v>95</v>
      </c>
      <c r="I33" s="180"/>
      <c r="J33" s="181">
        <v>0</v>
      </c>
      <c r="K33" s="182">
        <v>0</v>
      </c>
      <c r="L33" s="183">
        <v>0</v>
      </c>
      <c r="M33" s="183">
        <v>0</v>
      </c>
      <c r="N33" s="183">
        <v>0</v>
      </c>
      <c r="O33" s="183">
        <v>0</v>
      </c>
      <c r="P33" s="183">
        <v>0</v>
      </c>
      <c r="Q33" s="183">
        <v>0</v>
      </c>
      <c r="R33" s="183">
        <v>0</v>
      </c>
      <c r="S33" s="184">
        <v>0</v>
      </c>
      <c r="T33" s="182">
        <v>0</v>
      </c>
      <c r="U33" s="183">
        <v>0</v>
      </c>
      <c r="V33" s="183">
        <v>0</v>
      </c>
      <c r="W33" s="183">
        <v>0</v>
      </c>
      <c r="X33" s="183">
        <v>0</v>
      </c>
      <c r="Y33" s="183">
        <v>0</v>
      </c>
      <c r="Z33" s="183">
        <v>0</v>
      </c>
      <c r="AA33" s="183">
        <v>0</v>
      </c>
      <c r="AB33" s="183">
        <v>0</v>
      </c>
      <c r="AC33" s="185">
        <v>0</v>
      </c>
      <c r="AD33" s="1"/>
      <c r="AE33" s="1"/>
      <c r="AF33" s="1"/>
      <c r="AG33" s="1"/>
      <c r="AH33" s="1"/>
    </row>
    <row r="34" spans="1:34" ht="12.75">
      <c r="A34" s="1"/>
      <c r="B34" s="186">
        <v>1</v>
      </c>
      <c r="C34" s="167">
        <f>IF(B34=0,1,B34)</f>
        <v>1</v>
      </c>
      <c r="D34" s="187" t="s">
        <v>96</v>
      </c>
      <c r="E34" s="188">
        <v>1</v>
      </c>
      <c r="F34" s="177">
        <f>IF(E34=0,1,E34)</f>
        <v>1</v>
      </c>
      <c r="G34" s="189" t="s">
        <v>97</v>
      </c>
      <c r="H34" s="179" t="s">
        <v>80</v>
      </c>
      <c r="I34" s="180"/>
      <c r="J34" s="190">
        <f>ROUND('積立金各戸'!$D$27/1000,0)</f>
        <v>3205</v>
      </c>
      <c r="K34" s="182">
        <v>0</v>
      </c>
      <c r="L34" s="183">
        <v>0</v>
      </c>
      <c r="M34" s="183">
        <v>0</v>
      </c>
      <c r="N34" s="183">
        <v>0</v>
      </c>
      <c r="O34" s="183">
        <v>0</v>
      </c>
      <c r="P34" s="183">
        <v>0</v>
      </c>
      <c r="Q34" s="183">
        <v>0</v>
      </c>
      <c r="R34" s="183">
        <v>0</v>
      </c>
      <c r="S34" s="184">
        <v>0</v>
      </c>
      <c r="T34" s="182">
        <v>0</v>
      </c>
      <c r="U34" s="183">
        <v>0</v>
      </c>
      <c r="V34" s="183">
        <v>0</v>
      </c>
      <c r="W34" s="183">
        <v>0</v>
      </c>
      <c r="X34" s="183">
        <v>0</v>
      </c>
      <c r="Y34" s="183">
        <v>0</v>
      </c>
      <c r="Z34" s="183">
        <v>0</v>
      </c>
      <c r="AA34" s="183">
        <v>0</v>
      </c>
      <c r="AB34" s="183">
        <v>0</v>
      </c>
      <c r="AC34" s="185">
        <v>0</v>
      </c>
      <c r="AD34" s="1"/>
      <c r="AE34" s="1"/>
      <c r="AF34" s="1"/>
      <c r="AG34" s="1"/>
      <c r="AH34" s="1"/>
    </row>
    <row r="35" spans="1:34" ht="12.75">
      <c r="A35" s="1"/>
      <c r="B35" s="186">
        <v>2</v>
      </c>
      <c r="C35" s="167">
        <f>IF(B35=0,C34,B35)</f>
        <v>2</v>
      </c>
      <c r="D35" s="187" t="s">
        <v>96</v>
      </c>
      <c r="E35" s="188">
        <v>1.5</v>
      </c>
      <c r="F35" s="177">
        <f>IF(E35=0,F34,E35)</f>
        <v>1.5</v>
      </c>
      <c r="G35" s="189" t="s">
        <v>97</v>
      </c>
      <c r="H35" s="179" t="s">
        <v>98</v>
      </c>
      <c r="I35" s="180"/>
      <c r="J35" s="181">
        <v>0</v>
      </c>
      <c r="K35" s="182">
        <v>0</v>
      </c>
      <c r="L35" s="183">
        <v>0</v>
      </c>
      <c r="M35" s="183">
        <v>0</v>
      </c>
      <c r="N35" s="183">
        <v>0</v>
      </c>
      <c r="O35" s="183">
        <v>0</v>
      </c>
      <c r="P35" s="183">
        <v>0</v>
      </c>
      <c r="Q35" s="183">
        <v>0</v>
      </c>
      <c r="R35" s="183">
        <v>0</v>
      </c>
      <c r="S35" s="184">
        <v>0</v>
      </c>
      <c r="T35" s="182">
        <v>0</v>
      </c>
      <c r="U35" s="183">
        <v>0</v>
      </c>
      <c r="V35" s="183">
        <v>0</v>
      </c>
      <c r="W35" s="183">
        <v>0</v>
      </c>
      <c r="X35" s="183">
        <v>0</v>
      </c>
      <c r="Y35" s="183">
        <v>0</v>
      </c>
      <c r="Z35" s="183">
        <v>0</v>
      </c>
      <c r="AA35" s="183">
        <v>0</v>
      </c>
      <c r="AB35" s="183">
        <v>0</v>
      </c>
      <c r="AC35" s="185">
        <v>0</v>
      </c>
      <c r="AD35" s="1"/>
      <c r="AE35" s="1"/>
      <c r="AF35" s="1"/>
      <c r="AG35" s="1"/>
      <c r="AH35" s="1"/>
    </row>
    <row r="36" spans="1:34" ht="12.75">
      <c r="A36" s="1"/>
      <c r="B36" s="186">
        <v>5</v>
      </c>
      <c r="C36" s="167">
        <f>IF(B36=0,C35,B36)</f>
        <v>5</v>
      </c>
      <c r="D36" s="187" t="s">
        <v>96</v>
      </c>
      <c r="E36" s="188">
        <v>2.25</v>
      </c>
      <c r="F36" s="177">
        <f>IF(E36=0,F35,E36)</f>
        <v>2.25</v>
      </c>
      <c r="G36" s="189" t="s">
        <v>97</v>
      </c>
      <c r="H36" s="191" t="s">
        <v>99</v>
      </c>
      <c r="I36" s="192"/>
      <c r="J36" s="193">
        <v>0</v>
      </c>
      <c r="K36" s="194">
        <v>0</v>
      </c>
      <c r="L36" s="195">
        <v>0</v>
      </c>
      <c r="M36" s="195">
        <v>0</v>
      </c>
      <c r="N36" s="195">
        <v>0</v>
      </c>
      <c r="O36" s="195">
        <v>0</v>
      </c>
      <c r="P36" s="195">
        <v>0</v>
      </c>
      <c r="Q36" s="195">
        <v>0</v>
      </c>
      <c r="R36" s="195">
        <v>0</v>
      </c>
      <c r="S36" s="196">
        <v>0</v>
      </c>
      <c r="T36" s="194">
        <v>0</v>
      </c>
      <c r="U36" s="195">
        <v>0</v>
      </c>
      <c r="V36" s="195">
        <v>0</v>
      </c>
      <c r="W36" s="195">
        <v>0</v>
      </c>
      <c r="X36" s="195">
        <v>0</v>
      </c>
      <c r="Y36" s="195">
        <v>0</v>
      </c>
      <c r="Z36" s="195">
        <v>0</v>
      </c>
      <c r="AA36" s="195">
        <v>0</v>
      </c>
      <c r="AB36" s="195">
        <v>0</v>
      </c>
      <c r="AC36" s="197">
        <v>0</v>
      </c>
      <c r="AD36" s="1"/>
      <c r="AE36" s="1"/>
      <c r="AF36" s="1"/>
      <c r="AG36" s="1"/>
      <c r="AH36" s="1"/>
    </row>
    <row r="37" spans="1:34" ht="12.75">
      <c r="A37" s="1"/>
      <c r="B37" s="186">
        <v>8</v>
      </c>
      <c r="C37" s="167">
        <f>IF(B37=0,C36,B37)</f>
        <v>8</v>
      </c>
      <c r="D37" s="187" t="s">
        <v>96</v>
      </c>
      <c r="E37" s="188">
        <v>3</v>
      </c>
      <c r="F37" s="177">
        <f>IF(E37=0,F36,E37)</f>
        <v>3</v>
      </c>
      <c r="G37" s="187" t="s">
        <v>97</v>
      </c>
      <c r="H37" s="170" t="s">
        <v>100</v>
      </c>
      <c r="I37" s="171"/>
      <c r="J37" s="198">
        <f aca="true" t="shared" si="10" ref="J37:AC37">I37+SUM(J32:J36)</f>
        <v>4573</v>
      </c>
      <c r="K37" s="62">
        <f t="shared" si="10"/>
        <v>6625</v>
      </c>
      <c r="L37" s="63">
        <f t="shared" si="10"/>
        <v>8677</v>
      </c>
      <c r="M37" s="63">
        <f t="shared" si="10"/>
        <v>10729</v>
      </c>
      <c r="N37" s="63">
        <f t="shared" si="10"/>
        <v>13807</v>
      </c>
      <c r="O37" s="63">
        <f t="shared" si="10"/>
        <v>16885</v>
      </c>
      <c r="P37" s="63">
        <f t="shared" si="10"/>
        <v>19963</v>
      </c>
      <c r="Q37" s="63">
        <f t="shared" si="10"/>
        <v>24067</v>
      </c>
      <c r="R37" s="63">
        <f t="shared" si="10"/>
        <v>28171</v>
      </c>
      <c r="S37" s="199">
        <f t="shared" si="10"/>
        <v>32275</v>
      </c>
      <c r="T37" s="62">
        <f t="shared" si="10"/>
        <v>36379</v>
      </c>
      <c r="U37" s="63">
        <f t="shared" si="10"/>
        <v>40483</v>
      </c>
      <c r="V37" s="63">
        <f t="shared" si="10"/>
        <v>44587</v>
      </c>
      <c r="W37" s="63">
        <f t="shared" si="10"/>
        <v>48691</v>
      </c>
      <c r="X37" s="63">
        <f t="shared" si="10"/>
        <v>52795</v>
      </c>
      <c r="Y37" s="63">
        <f t="shared" si="10"/>
        <v>56899</v>
      </c>
      <c r="Z37" s="63">
        <f t="shared" si="10"/>
        <v>61003</v>
      </c>
      <c r="AA37" s="63">
        <f t="shared" si="10"/>
        <v>65107</v>
      </c>
      <c r="AB37" s="63">
        <f t="shared" si="10"/>
        <v>69211</v>
      </c>
      <c r="AC37" s="66">
        <f t="shared" si="10"/>
        <v>73315</v>
      </c>
      <c r="AD37" s="1"/>
      <c r="AE37" s="1"/>
      <c r="AF37" s="1"/>
      <c r="AG37" s="1"/>
      <c r="AH37" s="1"/>
    </row>
    <row r="38" spans="1:34" ht="13.5" thickBot="1">
      <c r="A38" s="1"/>
      <c r="B38" s="200"/>
      <c r="C38" s="201"/>
      <c r="D38" s="201"/>
      <c r="E38" s="202"/>
      <c r="F38" s="202"/>
      <c r="G38" s="203"/>
      <c r="H38" s="204" t="s">
        <v>101</v>
      </c>
      <c r="I38" s="205"/>
      <c r="J38" s="206">
        <f aca="true" t="shared" si="11" ref="J38:AC38">J37-J$5</f>
        <v>4473</v>
      </c>
      <c r="K38" s="69">
        <f t="shared" si="11"/>
        <v>6425</v>
      </c>
      <c r="L38" s="70">
        <f t="shared" si="11"/>
        <v>8377</v>
      </c>
      <c r="M38" s="70">
        <f t="shared" si="11"/>
        <v>9179</v>
      </c>
      <c r="N38" s="70">
        <f t="shared" si="11"/>
        <v>12157</v>
      </c>
      <c r="O38" s="70">
        <f t="shared" si="11"/>
        <v>15135</v>
      </c>
      <c r="P38" s="70">
        <f t="shared" si="11"/>
        <v>17263</v>
      </c>
      <c r="Q38" s="70">
        <f t="shared" si="11"/>
        <v>20967</v>
      </c>
      <c r="R38" s="70">
        <f t="shared" si="11"/>
        <v>24471</v>
      </c>
      <c r="S38" s="207">
        <f t="shared" si="11"/>
        <v>6455</v>
      </c>
      <c r="T38" s="69">
        <f t="shared" si="11"/>
        <v>10459</v>
      </c>
      <c r="U38" s="70">
        <f t="shared" si="11"/>
        <v>11463</v>
      </c>
      <c r="V38" s="70">
        <f t="shared" si="11"/>
        <v>15467</v>
      </c>
      <c r="W38" s="70">
        <f t="shared" si="11"/>
        <v>18621</v>
      </c>
      <c r="X38" s="70">
        <f t="shared" si="11"/>
        <v>21925</v>
      </c>
      <c r="Y38" s="70">
        <f t="shared" si="11"/>
        <v>24829</v>
      </c>
      <c r="Z38" s="70">
        <f t="shared" si="11"/>
        <v>27983</v>
      </c>
      <c r="AA38" s="70">
        <f t="shared" si="11"/>
        <v>31987</v>
      </c>
      <c r="AB38" s="70">
        <f t="shared" si="11"/>
        <v>34991</v>
      </c>
      <c r="AC38" s="73">
        <f t="shared" si="11"/>
        <v>-2025</v>
      </c>
      <c r="AD38" s="1"/>
      <c r="AE38" s="1"/>
      <c r="AF38" s="1"/>
      <c r="AG38" s="1"/>
      <c r="AH38" s="1"/>
    </row>
    <row r="39" spans="1:34"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75">
      <c r="A40" s="1"/>
      <c r="AD40" s="1"/>
      <c r="AE40" s="1"/>
      <c r="AF40" s="1"/>
      <c r="AG40" s="1"/>
      <c r="AH40" s="1"/>
    </row>
    <row r="41" spans="1:34" ht="12.75">
      <c r="A41" s="1"/>
      <c r="H41" s="208"/>
      <c r="I41" s="7"/>
      <c r="J41" s="209">
        <f aca="true" t="shared" si="12" ref="J41:AC41">J2</f>
        <v>38839</v>
      </c>
      <c r="K41" s="209">
        <f t="shared" si="12"/>
        <v>39205</v>
      </c>
      <c r="L41" s="209">
        <f t="shared" si="12"/>
        <v>39571</v>
      </c>
      <c r="M41" s="209">
        <f t="shared" si="12"/>
        <v>39937</v>
      </c>
      <c r="N41" s="209">
        <f t="shared" si="12"/>
        <v>40303</v>
      </c>
      <c r="O41" s="209">
        <f t="shared" si="12"/>
        <v>40669</v>
      </c>
      <c r="P41" s="209">
        <f t="shared" si="12"/>
        <v>41035</v>
      </c>
      <c r="Q41" s="209">
        <f t="shared" si="12"/>
        <v>41401</v>
      </c>
      <c r="R41" s="209">
        <f t="shared" si="12"/>
        <v>41767</v>
      </c>
      <c r="S41" s="209">
        <f t="shared" si="12"/>
        <v>42133</v>
      </c>
      <c r="T41" s="209">
        <f t="shared" si="12"/>
        <v>42499</v>
      </c>
      <c r="U41" s="209">
        <f t="shared" si="12"/>
        <v>42865</v>
      </c>
      <c r="V41" s="209">
        <f t="shared" si="12"/>
        <v>43231</v>
      </c>
      <c r="W41" s="209">
        <f t="shared" si="12"/>
        <v>43597</v>
      </c>
      <c r="X41" s="209">
        <f t="shared" si="12"/>
        <v>43963</v>
      </c>
      <c r="Y41" s="209">
        <f t="shared" si="12"/>
        <v>44329</v>
      </c>
      <c r="Z41" s="209">
        <f t="shared" si="12"/>
        <v>44695</v>
      </c>
      <c r="AA41" s="209">
        <f t="shared" si="12"/>
        <v>45061</v>
      </c>
      <c r="AB41" s="209">
        <f t="shared" si="12"/>
        <v>45427</v>
      </c>
      <c r="AC41" s="209">
        <f t="shared" si="12"/>
        <v>45793</v>
      </c>
      <c r="AD41" s="1"/>
      <c r="AE41" s="1"/>
      <c r="AF41" s="1"/>
      <c r="AG41" s="1"/>
      <c r="AH41" s="1"/>
    </row>
    <row r="42" spans="1:34" ht="12.75">
      <c r="A42" s="1"/>
      <c r="H42" s="208"/>
      <c r="I42" s="5" t="s">
        <v>105</v>
      </c>
      <c r="J42" s="210">
        <f aca="true" t="shared" si="13" ref="J42:AC42">J5</f>
        <v>100</v>
      </c>
      <c r="K42" s="210">
        <f t="shared" si="13"/>
        <v>200</v>
      </c>
      <c r="L42" s="210">
        <f t="shared" si="13"/>
        <v>300</v>
      </c>
      <c r="M42" s="210">
        <f t="shared" si="13"/>
        <v>1550</v>
      </c>
      <c r="N42" s="210">
        <f t="shared" si="13"/>
        <v>1650</v>
      </c>
      <c r="O42" s="210">
        <f t="shared" si="13"/>
        <v>1750</v>
      </c>
      <c r="P42" s="210">
        <f t="shared" si="13"/>
        <v>2700</v>
      </c>
      <c r="Q42" s="210">
        <f t="shared" si="13"/>
        <v>3100</v>
      </c>
      <c r="R42" s="210">
        <f t="shared" si="13"/>
        <v>3700</v>
      </c>
      <c r="S42" s="210">
        <f t="shared" si="13"/>
        <v>25820</v>
      </c>
      <c r="T42" s="210">
        <f t="shared" si="13"/>
        <v>25920</v>
      </c>
      <c r="U42" s="210">
        <f t="shared" si="13"/>
        <v>29020</v>
      </c>
      <c r="V42" s="210">
        <f t="shared" si="13"/>
        <v>29120</v>
      </c>
      <c r="W42" s="210">
        <f t="shared" si="13"/>
        <v>30070</v>
      </c>
      <c r="X42" s="210">
        <f t="shared" si="13"/>
        <v>30870</v>
      </c>
      <c r="Y42" s="210">
        <f t="shared" si="13"/>
        <v>32070</v>
      </c>
      <c r="Z42" s="210">
        <f t="shared" si="13"/>
        <v>33020</v>
      </c>
      <c r="AA42" s="210">
        <f t="shared" si="13"/>
        <v>33120</v>
      </c>
      <c r="AB42" s="210">
        <f t="shared" si="13"/>
        <v>34220</v>
      </c>
      <c r="AC42" s="210">
        <f t="shared" si="13"/>
        <v>75340</v>
      </c>
      <c r="AD42" s="1"/>
      <c r="AE42" s="1"/>
      <c r="AF42" s="1"/>
      <c r="AG42" s="1"/>
      <c r="AH42" s="1"/>
    </row>
    <row r="43" spans="1:34" ht="12.75">
      <c r="A43" s="1"/>
      <c r="H43" s="208"/>
      <c r="I43" s="5"/>
      <c r="J43" s="210"/>
      <c r="K43" s="210"/>
      <c r="L43" s="210"/>
      <c r="M43" s="210"/>
      <c r="N43" s="210"/>
      <c r="O43" s="210"/>
      <c r="P43" s="210"/>
      <c r="Q43" s="210"/>
      <c r="R43" s="210"/>
      <c r="S43" s="210"/>
      <c r="T43" s="210"/>
      <c r="U43" s="210"/>
      <c r="V43" s="210"/>
      <c r="W43" s="210"/>
      <c r="X43" s="210"/>
      <c r="Y43" s="210"/>
      <c r="Z43" s="210"/>
      <c r="AA43" s="210"/>
      <c r="AB43" s="210"/>
      <c r="AC43" s="210"/>
      <c r="AD43" s="1"/>
      <c r="AE43" s="1"/>
      <c r="AF43" s="1"/>
      <c r="AG43" s="1"/>
      <c r="AH43" s="1"/>
    </row>
    <row r="44" spans="1:34" ht="12.75">
      <c r="A44" s="1"/>
      <c r="H44" s="208"/>
      <c r="I44" s="5"/>
      <c r="J44" s="210"/>
      <c r="K44" s="210"/>
      <c r="L44" s="210"/>
      <c r="M44" s="210"/>
      <c r="N44" s="210"/>
      <c r="O44" s="210"/>
      <c r="P44" s="210"/>
      <c r="Q44" s="210"/>
      <c r="R44" s="210"/>
      <c r="S44" s="210"/>
      <c r="T44" s="210"/>
      <c r="U44" s="210"/>
      <c r="V44" s="210"/>
      <c r="W44" s="210"/>
      <c r="X44" s="210"/>
      <c r="Y44" s="210"/>
      <c r="Z44" s="210"/>
      <c r="AA44" s="210"/>
      <c r="AB44" s="210"/>
      <c r="AC44" s="210"/>
      <c r="AD44" s="1"/>
      <c r="AE44" s="1"/>
      <c r="AF44" s="1"/>
      <c r="AG44" s="1"/>
      <c r="AH44" s="1"/>
    </row>
    <row r="45" spans="1:34" ht="12.75">
      <c r="A45" s="1"/>
      <c r="H45" s="208"/>
      <c r="I45" s="5"/>
      <c r="J45" s="210"/>
      <c r="K45" s="210"/>
      <c r="L45" s="210"/>
      <c r="M45" s="210"/>
      <c r="N45" s="210"/>
      <c r="O45" s="210"/>
      <c r="P45" s="210"/>
      <c r="Q45" s="210"/>
      <c r="R45" s="210"/>
      <c r="S45" s="210"/>
      <c r="T45" s="210"/>
      <c r="U45" s="210"/>
      <c r="V45" s="210"/>
      <c r="W45" s="210"/>
      <c r="X45" s="210"/>
      <c r="Y45" s="210"/>
      <c r="Z45" s="210"/>
      <c r="AA45" s="210"/>
      <c r="AB45" s="210"/>
      <c r="AC45" s="210"/>
      <c r="AD45" s="1"/>
      <c r="AE45" s="1"/>
      <c r="AF45" s="1"/>
      <c r="AG45" s="1"/>
      <c r="AH45" s="1"/>
    </row>
    <row r="46" spans="1:34" ht="12.75">
      <c r="A46" s="1"/>
      <c r="H46" s="208"/>
      <c r="I46" s="5" t="s">
        <v>90</v>
      </c>
      <c r="J46" s="210">
        <f aca="true" t="shared" si="14" ref="J46:AC46">J13</f>
        <v>4573</v>
      </c>
      <c r="K46" s="210">
        <f t="shared" si="14"/>
        <v>5941</v>
      </c>
      <c r="L46" s="210">
        <f t="shared" si="14"/>
        <v>7309</v>
      </c>
      <c r="M46" s="210">
        <f t="shared" si="14"/>
        <v>8677</v>
      </c>
      <c r="N46" s="210">
        <f t="shared" si="14"/>
        <v>10045</v>
      </c>
      <c r="O46" s="210">
        <f t="shared" si="14"/>
        <v>11413</v>
      </c>
      <c r="P46" s="210">
        <f t="shared" si="14"/>
        <v>12781</v>
      </c>
      <c r="Q46" s="210">
        <f t="shared" si="14"/>
        <v>14149</v>
      </c>
      <c r="R46" s="210">
        <f t="shared" si="14"/>
        <v>15517</v>
      </c>
      <c r="S46" s="210">
        <f t="shared" si="14"/>
        <v>16885</v>
      </c>
      <c r="T46" s="210">
        <f t="shared" si="14"/>
        <v>18253</v>
      </c>
      <c r="U46" s="210">
        <f t="shared" si="14"/>
        <v>19621</v>
      </c>
      <c r="V46" s="210">
        <f t="shared" si="14"/>
        <v>20989</v>
      </c>
      <c r="W46" s="210">
        <f t="shared" si="14"/>
        <v>22357</v>
      </c>
      <c r="X46" s="210">
        <f t="shared" si="14"/>
        <v>23725</v>
      </c>
      <c r="Y46" s="210">
        <f t="shared" si="14"/>
        <v>25093</v>
      </c>
      <c r="Z46" s="210">
        <f t="shared" si="14"/>
        <v>26461</v>
      </c>
      <c r="AA46" s="210">
        <f t="shared" si="14"/>
        <v>27829</v>
      </c>
      <c r="AB46" s="210">
        <f t="shared" si="14"/>
        <v>29197</v>
      </c>
      <c r="AC46" s="210">
        <f t="shared" si="14"/>
        <v>30565</v>
      </c>
      <c r="AD46" s="1"/>
      <c r="AE46" s="1"/>
      <c r="AF46" s="1"/>
      <c r="AG46" s="1"/>
      <c r="AH46" s="1"/>
    </row>
    <row r="47" spans="1:34" ht="12.75">
      <c r="A47" s="1"/>
      <c r="H47" s="208"/>
      <c r="I47" s="7" t="s">
        <v>106</v>
      </c>
      <c r="J47" s="210">
        <f aca="true" t="shared" si="15" ref="J47:AC47">J21</f>
        <v>4573</v>
      </c>
      <c r="K47" s="210">
        <f t="shared" si="15"/>
        <v>6625</v>
      </c>
      <c r="L47" s="210">
        <f t="shared" si="15"/>
        <v>8677</v>
      </c>
      <c r="M47" s="210">
        <f t="shared" si="15"/>
        <v>10729</v>
      </c>
      <c r="N47" s="210">
        <f t="shared" si="15"/>
        <v>14149</v>
      </c>
      <c r="O47" s="210">
        <f t="shared" si="15"/>
        <v>17569</v>
      </c>
      <c r="P47" s="210">
        <f t="shared" si="15"/>
        <v>20989</v>
      </c>
      <c r="Q47" s="210">
        <f t="shared" si="15"/>
        <v>24409</v>
      </c>
      <c r="R47" s="210">
        <f t="shared" si="15"/>
        <v>27829</v>
      </c>
      <c r="S47" s="210">
        <f t="shared" si="15"/>
        <v>31249</v>
      </c>
      <c r="T47" s="210">
        <f t="shared" si="15"/>
        <v>34669</v>
      </c>
      <c r="U47" s="210">
        <f t="shared" si="15"/>
        <v>38089</v>
      </c>
      <c r="V47" s="210">
        <f t="shared" si="15"/>
        <v>41509</v>
      </c>
      <c r="W47" s="210">
        <f t="shared" si="15"/>
        <v>44929</v>
      </c>
      <c r="X47" s="210">
        <f t="shared" si="15"/>
        <v>48349</v>
      </c>
      <c r="Y47" s="210">
        <f t="shared" si="15"/>
        <v>51769</v>
      </c>
      <c r="Z47" s="210">
        <f t="shared" si="15"/>
        <v>55189</v>
      </c>
      <c r="AA47" s="210">
        <f t="shared" si="15"/>
        <v>58609</v>
      </c>
      <c r="AB47" s="210">
        <f t="shared" si="15"/>
        <v>62029</v>
      </c>
      <c r="AC47" s="210">
        <f t="shared" si="15"/>
        <v>65449</v>
      </c>
      <c r="AD47" s="1"/>
      <c r="AE47" s="1"/>
      <c r="AF47" s="1"/>
      <c r="AG47" s="1"/>
      <c r="AH47" s="1"/>
    </row>
    <row r="48" spans="1:34" ht="12.75">
      <c r="A48" s="1"/>
      <c r="H48" s="208"/>
      <c r="I48" s="7" t="s">
        <v>107</v>
      </c>
      <c r="J48" s="210">
        <f aca="true" t="shared" si="16" ref="J48:AC48">J29</f>
        <v>4573</v>
      </c>
      <c r="K48" s="210">
        <f t="shared" si="16"/>
        <v>7309</v>
      </c>
      <c r="L48" s="210">
        <f t="shared" si="16"/>
        <v>10045</v>
      </c>
      <c r="M48" s="210">
        <f t="shared" si="16"/>
        <v>12781</v>
      </c>
      <c r="N48" s="210">
        <f t="shared" si="16"/>
        <v>15517</v>
      </c>
      <c r="O48" s="210">
        <f t="shared" si="16"/>
        <v>18253</v>
      </c>
      <c r="P48" s="210">
        <f t="shared" si="16"/>
        <v>20989</v>
      </c>
      <c r="Q48" s="210">
        <f t="shared" si="16"/>
        <v>23725</v>
      </c>
      <c r="R48" s="210">
        <f t="shared" si="16"/>
        <v>26461</v>
      </c>
      <c r="S48" s="210">
        <f t="shared" si="16"/>
        <v>29197</v>
      </c>
      <c r="T48" s="210">
        <f t="shared" si="16"/>
        <v>31933</v>
      </c>
      <c r="U48" s="210">
        <f t="shared" si="16"/>
        <v>34669</v>
      </c>
      <c r="V48" s="210">
        <f t="shared" si="16"/>
        <v>37405</v>
      </c>
      <c r="W48" s="210">
        <f t="shared" si="16"/>
        <v>40141</v>
      </c>
      <c r="X48" s="210">
        <f t="shared" si="16"/>
        <v>42877</v>
      </c>
      <c r="Y48" s="210">
        <f t="shared" si="16"/>
        <v>45613</v>
      </c>
      <c r="Z48" s="210">
        <f t="shared" si="16"/>
        <v>48349</v>
      </c>
      <c r="AA48" s="210">
        <f t="shared" si="16"/>
        <v>51085</v>
      </c>
      <c r="AB48" s="210">
        <f t="shared" si="16"/>
        <v>53821</v>
      </c>
      <c r="AC48" s="210">
        <f t="shared" si="16"/>
        <v>56557</v>
      </c>
      <c r="AD48" s="1"/>
      <c r="AE48" s="1"/>
      <c r="AF48" s="1"/>
      <c r="AG48" s="1"/>
      <c r="AH48" s="1"/>
    </row>
    <row r="49" spans="1:34" ht="12.75">
      <c r="A49" s="1"/>
      <c r="H49" s="208"/>
      <c r="I49" s="7" t="s">
        <v>108</v>
      </c>
      <c r="J49" s="210">
        <f aca="true" t="shared" si="17" ref="J49:AC49">J37</f>
        <v>4573</v>
      </c>
      <c r="K49" s="210">
        <f t="shared" si="17"/>
        <v>6625</v>
      </c>
      <c r="L49" s="210">
        <f t="shared" si="17"/>
        <v>8677</v>
      </c>
      <c r="M49" s="210">
        <f t="shared" si="17"/>
        <v>10729</v>
      </c>
      <c r="N49" s="210">
        <f t="shared" si="17"/>
        <v>13807</v>
      </c>
      <c r="O49" s="210">
        <f t="shared" si="17"/>
        <v>16885</v>
      </c>
      <c r="P49" s="210">
        <f t="shared" si="17"/>
        <v>19963</v>
      </c>
      <c r="Q49" s="210">
        <f t="shared" si="17"/>
        <v>24067</v>
      </c>
      <c r="R49" s="210">
        <f t="shared" si="17"/>
        <v>28171</v>
      </c>
      <c r="S49" s="210">
        <f t="shared" si="17"/>
        <v>32275</v>
      </c>
      <c r="T49" s="210">
        <f t="shared" si="17"/>
        <v>36379</v>
      </c>
      <c r="U49" s="210">
        <f t="shared" si="17"/>
        <v>40483</v>
      </c>
      <c r="V49" s="210">
        <f t="shared" si="17"/>
        <v>44587</v>
      </c>
      <c r="W49" s="210">
        <f t="shared" si="17"/>
        <v>48691</v>
      </c>
      <c r="X49" s="210">
        <f t="shared" si="17"/>
        <v>52795</v>
      </c>
      <c r="Y49" s="210">
        <f t="shared" si="17"/>
        <v>56899</v>
      </c>
      <c r="Z49" s="210">
        <f t="shared" si="17"/>
        <v>61003</v>
      </c>
      <c r="AA49" s="210">
        <f t="shared" si="17"/>
        <v>65107</v>
      </c>
      <c r="AB49" s="210">
        <f t="shared" si="17"/>
        <v>69211</v>
      </c>
      <c r="AC49" s="210">
        <f t="shared" si="17"/>
        <v>73315</v>
      </c>
      <c r="AD49" s="1"/>
      <c r="AE49" s="1"/>
      <c r="AF49" s="1"/>
      <c r="AG49" s="1"/>
      <c r="AH49" s="1"/>
    </row>
    <row r="50" spans="1:34" ht="12.75">
      <c r="A50" s="1"/>
      <c r="AD50" s="1"/>
      <c r="AE50" s="1"/>
      <c r="AF50" s="1"/>
      <c r="AG50" s="1"/>
      <c r="AH50" s="1"/>
    </row>
    <row r="51" spans="1:34" ht="12.75">
      <c r="A51" s="1"/>
      <c r="AD51" s="1"/>
      <c r="AE51" s="1"/>
      <c r="AF51" s="1"/>
      <c r="AG51" s="1"/>
      <c r="AH51" s="1"/>
    </row>
    <row r="52" spans="1:34" ht="12.75">
      <c r="A52" s="1"/>
      <c r="AD52" s="1"/>
      <c r="AE52" s="1"/>
      <c r="AF52" s="1"/>
      <c r="AG52" s="1"/>
      <c r="AH52" s="1"/>
    </row>
    <row r="53" spans="1:34" ht="12.75">
      <c r="A53" s="1"/>
      <c r="AD53" s="1"/>
      <c r="AE53" s="1"/>
      <c r="AF53" s="1"/>
      <c r="AG53" s="1"/>
      <c r="AH53" s="1"/>
    </row>
    <row r="54" spans="1:34" ht="12.75">
      <c r="A54" s="1"/>
      <c r="AD54" s="1"/>
      <c r="AE54" s="1"/>
      <c r="AF54" s="1"/>
      <c r="AG54" s="1"/>
      <c r="AH54" s="1"/>
    </row>
    <row r="55" spans="1:34" ht="12.75">
      <c r="A55" s="1"/>
      <c r="AD55" s="1"/>
      <c r="AE55" s="1"/>
      <c r="AF55" s="1"/>
      <c r="AG55" s="1"/>
      <c r="AH55" s="1"/>
    </row>
    <row r="56" spans="1:34" ht="12.75">
      <c r="A56" s="1"/>
      <c r="AD56" s="1"/>
      <c r="AE56" s="1"/>
      <c r="AF56" s="1"/>
      <c r="AG56" s="1"/>
      <c r="AH56" s="1"/>
    </row>
    <row r="57" spans="1:34" ht="12.75">
      <c r="A57" s="1"/>
      <c r="AD57" s="1"/>
      <c r="AE57" s="1"/>
      <c r="AF57" s="1"/>
      <c r="AG57" s="1"/>
      <c r="AH57" s="1"/>
    </row>
    <row r="58" spans="1:34" ht="12.75">
      <c r="A58" s="1"/>
      <c r="AD58" s="1"/>
      <c r="AE58" s="1"/>
      <c r="AF58" s="1"/>
      <c r="AG58" s="1"/>
      <c r="AH58" s="1"/>
    </row>
    <row r="59" spans="1:34" ht="12.75">
      <c r="A59" s="1"/>
      <c r="AD59" s="1"/>
      <c r="AE59" s="1"/>
      <c r="AF59" s="1"/>
      <c r="AG59" s="1"/>
      <c r="AH59" s="1"/>
    </row>
    <row r="60" spans="1:34" ht="12.75">
      <c r="A60" s="1"/>
      <c r="AD60" s="1"/>
      <c r="AE60" s="1"/>
      <c r="AF60" s="1"/>
      <c r="AG60" s="1"/>
      <c r="AH60" s="1"/>
    </row>
    <row r="61" spans="1:34" ht="12.75">
      <c r="A61" s="1"/>
      <c r="AD61" s="1"/>
      <c r="AE61" s="1"/>
      <c r="AF61" s="1"/>
      <c r="AG61" s="1"/>
      <c r="AH61" s="1"/>
    </row>
    <row r="62" spans="1:34" ht="12.75">
      <c r="A62" s="1"/>
      <c r="AD62" s="1"/>
      <c r="AE62" s="1"/>
      <c r="AF62" s="1"/>
      <c r="AG62" s="1"/>
      <c r="AH62" s="1"/>
    </row>
    <row r="63" spans="1:34" ht="12.75">
      <c r="A63" s="1"/>
      <c r="AD63" s="1"/>
      <c r="AE63" s="1"/>
      <c r="AF63" s="1"/>
      <c r="AG63" s="1"/>
      <c r="AH63" s="1"/>
    </row>
    <row r="64" spans="1:34" ht="12.75">
      <c r="A64" s="1"/>
      <c r="AD64" s="1"/>
      <c r="AE64" s="1"/>
      <c r="AF64" s="1"/>
      <c r="AG64" s="1"/>
      <c r="AH64" s="1"/>
    </row>
    <row r="65" spans="1:34" ht="12.75">
      <c r="A65" s="1"/>
      <c r="AD65" s="1"/>
      <c r="AE65" s="1"/>
      <c r="AF65" s="1"/>
      <c r="AG65" s="1"/>
      <c r="AH65" s="1"/>
    </row>
    <row r="66" spans="1:34" ht="12.75">
      <c r="A66" s="1"/>
      <c r="AD66" s="1"/>
      <c r="AE66" s="1"/>
      <c r="AF66" s="1"/>
      <c r="AG66" s="1"/>
      <c r="AH66" s="1"/>
    </row>
    <row r="67" spans="1:34" ht="12.75">
      <c r="A67" s="1"/>
      <c r="AD67" s="1"/>
      <c r="AE67" s="1"/>
      <c r="AF67" s="1"/>
      <c r="AG67" s="1"/>
      <c r="AH67" s="1"/>
    </row>
    <row r="68" spans="1:34" ht="12.75">
      <c r="A68" s="1"/>
      <c r="AD68" s="1"/>
      <c r="AE68" s="1"/>
      <c r="AF68" s="1"/>
      <c r="AG68" s="1"/>
      <c r="AH68" s="1"/>
    </row>
    <row r="69" spans="1:34" ht="12.75">
      <c r="A69" s="1"/>
      <c r="AD69" s="1"/>
      <c r="AE69" s="1"/>
      <c r="AF69" s="1"/>
      <c r="AG69" s="1"/>
      <c r="AH69" s="1"/>
    </row>
    <row r="70" spans="1:34" ht="12.75">
      <c r="A70" s="1"/>
      <c r="AD70" s="1"/>
      <c r="AE70" s="1"/>
      <c r="AF70" s="1"/>
      <c r="AG70" s="1"/>
      <c r="AH70" s="1"/>
    </row>
    <row r="71" spans="1:34" ht="12.75">
      <c r="A71" s="1"/>
      <c r="AD71" s="1"/>
      <c r="AE71" s="1"/>
      <c r="AF71" s="1"/>
      <c r="AG71" s="1"/>
      <c r="AH71" s="1"/>
    </row>
    <row r="72" spans="1:34" ht="12.75">
      <c r="A72" s="1"/>
      <c r="AD72" s="1"/>
      <c r="AE72" s="1"/>
      <c r="AF72" s="1"/>
      <c r="AG72" s="1"/>
      <c r="AH72" s="1"/>
    </row>
    <row r="73" spans="1:34" ht="12.75">
      <c r="A73" s="1"/>
      <c r="AD73" s="1"/>
      <c r="AE73" s="1"/>
      <c r="AF73" s="1"/>
      <c r="AG73" s="1"/>
      <c r="AH73" s="1"/>
    </row>
    <row r="74" spans="1:34"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4.25">
      <c r="A77" s="1"/>
      <c r="B77" s="1"/>
      <c r="C77" s="1"/>
      <c r="D77" s="247" t="s">
        <v>114</v>
      </c>
      <c r="E77" s="216"/>
      <c r="F77" s="216"/>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21" customHeight="1">
      <c r="A78" s="1"/>
      <c r="B78" s="1"/>
      <c r="C78" s="1"/>
      <c r="D78" s="248" t="s">
        <v>115</v>
      </c>
      <c r="E78" s="216"/>
      <c r="F78" s="216"/>
      <c r="G78" s="1"/>
      <c r="H78" s="1"/>
      <c r="I78" s="1"/>
      <c r="J78" s="1"/>
      <c r="K78" s="1"/>
      <c r="L78" s="1"/>
      <c r="M78" s="1"/>
      <c r="N78" s="1"/>
      <c r="O78" s="1"/>
      <c r="P78" s="1"/>
      <c r="Q78" s="1"/>
      <c r="R78" s="1"/>
      <c r="S78" s="1"/>
      <c r="T78" s="1"/>
      <c r="U78" s="78"/>
      <c r="V78" s="79"/>
      <c r="W78" s="244" t="s">
        <v>60</v>
      </c>
      <c r="X78" s="244"/>
      <c r="Y78" s="244"/>
      <c r="Z78" s="79"/>
      <c r="AA78" s="79"/>
      <c r="AB78" s="79"/>
      <c r="AC78" s="79"/>
      <c r="AD78" s="81"/>
      <c r="AE78" s="1"/>
      <c r="AF78" s="1"/>
      <c r="AG78" s="1"/>
      <c r="AH78" s="1"/>
    </row>
    <row r="79" spans="1:34" ht="21" customHeight="1">
      <c r="A79" s="1"/>
      <c r="B79" s="1"/>
      <c r="C79" s="1"/>
      <c r="D79" s="248" t="s">
        <v>116</v>
      </c>
      <c r="E79" s="216"/>
      <c r="F79" s="216"/>
      <c r="G79" s="1"/>
      <c r="H79" s="1"/>
      <c r="I79" s="1"/>
      <c r="J79" s="1"/>
      <c r="K79" s="1"/>
      <c r="L79" s="1"/>
      <c r="M79" s="1"/>
      <c r="N79" s="1"/>
      <c r="O79" s="1"/>
      <c r="P79" s="1"/>
      <c r="Q79" s="1"/>
      <c r="R79" s="1"/>
      <c r="S79" s="1"/>
      <c r="T79" s="1"/>
      <c r="U79" s="82"/>
      <c r="V79" s="83"/>
      <c r="W79" s="245" t="s">
        <v>62</v>
      </c>
      <c r="X79" s="245"/>
      <c r="Y79" s="245"/>
      <c r="Z79" s="245"/>
      <c r="AA79" s="83"/>
      <c r="AB79" s="83"/>
      <c r="AC79" s="83"/>
      <c r="AD79" s="77"/>
      <c r="AE79" s="1"/>
      <c r="AF79" s="1"/>
      <c r="AG79" s="1"/>
      <c r="AH79" s="1"/>
    </row>
    <row r="80" spans="1:34" ht="21" customHeight="1">
      <c r="A80" s="1"/>
      <c r="B80" s="1"/>
      <c r="C80" s="1"/>
      <c r="D80" s="248" t="s">
        <v>117</v>
      </c>
      <c r="E80" s="216"/>
      <c r="F80" s="216"/>
      <c r="G80" s="1"/>
      <c r="H80" s="1"/>
      <c r="I80" s="1"/>
      <c r="J80" s="1"/>
      <c r="K80" s="1"/>
      <c r="L80" s="1"/>
      <c r="M80" s="1"/>
      <c r="N80" s="1"/>
      <c r="O80" s="1"/>
      <c r="P80" s="1"/>
      <c r="Q80" s="1"/>
      <c r="R80" s="1"/>
      <c r="S80" s="1"/>
      <c r="T80" s="1"/>
      <c r="U80" s="82"/>
      <c r="V80" s="83"/>
      <c r="W80" s="246" t="s">
        <v>64</v>
      </c>
      <c r="X80" s="246"/>
      <c r="Y80" s="246"/>
      <c r="Z80" s="246"/>
      <c r="AA80" s="83"/>
      <c r="AB80" s="83"/>
      <c r="AC80" s="83"/>
      <c r="AD80" s="77"/>
      <c r="AE80" s="1"/>
      <c r="AF80" s="1"/>
      <c r="AG80" s="1"/>
      <c r="AH80" s="1"/>
    </row>
    <row r="81" spans="1:34" ht="21" customHeight="1">
      <c r="A81" s="1"/>
      <c r="B81" s="1"/>
      <c r="C81" s="1"/>
      <c r="D81" s="248" t="s">
        <v>118</v>
      </c>
      <c r="E81" s="1"/>
      <c r="F81" s="1"/>
      <c r="G81" s="1"/>
      <c r="H81" s="1"/>
      <c r="I81" s="1"/>
      <c r="J81" s="1"/>
      <c r="K81" s="1"/>
      <c r="L81" s="1"/>
      <c r="M81" s="1"/>
      <c r="N81" s="1"/>
      <c r="O81" s="1"/>
      <c r="P81" s="1"/>
      <c r="Q81" s="1"/>
      <c r="R81" s="1"/>
      <c r="S81" s="1"/>
      <c r="T81" s="1"/>
      <c r="U81" s="82"/>
      <c r="V81" s="83"/>
      <c r="W81" s="211" t="s">
        <v>66</v>
      </c>
      <c r="X81" s="219" t="s">
        <v>109</v>
      </c>
      <c r="Y81" s="219"/>
      <c r="Z81" s="219"/>
      <c r="AA81" s="219"/>
      <c r="AB81" s="219"/>
      <c r="AC81" s="219"/>
      <c r="AD81" s="77"/>
      <c r="AE81" s="1"/>
      <c r="AF81" s="1"/>
      <c r="AG81" s="1"/>
      <c r="AH81" s="1"/>
    </row>
    <row r="82" spans="1:34" ht="21" customHeight="1">
      <c r="A82" s="1"/>
      <c r="B82" s="1"/>
      <c r="C82" s="1"/>
      <c r="D82" s="1"/>
      <c r="E82" s="1"/>
      <c r="F82" s="1"/>
      <c r="G82" s="1"/>
      <c r="H82" s="1"/>
      <c r="I82" s="1"/>
      <c r="J82" s="1"/>
      <c r="K82" s="1"/>
      <c r="L82" s="1"/>
      <c r="M82" s="1"/>
      <c r="N82" s="1"/>
      <c r="O82" s="1"/>
      <c r="P82" s="1"/>
      <c r="Q82" s="1"/>
      <c r="R82" s="1"/>
      <c r="S82" s="1"/>
      <c r="T82" s="1"/>
      <c r="U82" s="86"/>
      <c r="V82" s="87"/>
      <c r="W82" s="212" t="s">
        <v>68</v>
      </c>
      <c r="X82" s="218" t="s">
        <v>112</v>
      </c>
      <c r="Y82" s="218"/>
      <c r="Z82" s="218"/>
      <c r="AA82" s="218"/>
      <c r="AB82" s="218"/>
      <c r="AC82" s="218"/>
      <c r="AD82" s="90"/>
      <c r="AE82" s="1"/>
      <c r="AF82" s="1"/>
      <c r="AG82" s="1"/>
      <c r="AH82" s="1"/>
    </row>
    <row r="83" spans="1:34"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sheetData>
  <sheetProtection password="CC3D" sheet="1" objects="1" scenarios="1"/>
  <mergeCells count="6">
    <mergeCell ref="X81:AC81"/>
    <mergeCell ref="X82:AC82"/>
    <mergeCell ref="K1:L1"/>
    <mergeCell ref="W78:Y78"/>
    <mergeCell ref="W79:Z79"/>
    <mergeCell ref="W80:Z80"/>
  </mergeCells>
  <hyperlinks>
    <hyperlink ref="X81" r:id="rId1" display="http://www.value-workers.co.jp"/>
    <hyperlink ref="X82:AC82" r:id="rId2" display="info@value-workers.co.jp"/>
  </hyperlinks>
  <printOptions/>
  <pageMargins left="0.7874015748031497" right="0.3937007874015748" top="0.7874015748031497" bottom="0.3937007874015748" header="0.5118110236220472" footer="0.5118110236220472"/>
  <pageSetup blackAndWhite="1" horizontalDpi="300" verticalDpi="300" orientation="landscape" paperSize="8" scale="80" r:id="rId6"/>
  <drawing r:id="rId5"/>
  <legacyDrawing r:id="rId4"/>
  <oleObjects>
    <oleObject progId="" shapeId="171482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 Workers Inc.</dc:creator>
  <cp:keywords/>
  <dc:description/>
  <cp:lastModifiedBy>Value Workers Inc.</cp:lastModifiedBy>
  <cp:lastPrinted>2005-04-30T16:57:57Z</cp:lastPrinted>
  <dcterms:created xsi:type="dcterms:W3CDTF">2005-04-17T15:20:48Z</dcterms:created>
  <dcterms:modified xsi:type="dcterms:W3CDTF">2005-04-30T16:59:34Z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